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56" firstSheet="15"/>
  </bookViews>
  <sheets>
    <sheet name="目录" sheetId="35" r:id="rId1"/>
    <sheet name="一般公共预算收入决算表" sheetId="6" r:id="rId2"/>
    <sheet name="一般公共预算支出决算表" sheetId="24" r:id="rId3"/>
    <sheet name="本级一般公共预算收入决算表" sheetId="42" r:id="rId4"/>
    <sheet name="本级一般公共预算支出决算表（功能分类）" sheetId="33" r:id="rId5"/>
    <sheet name="本级一般公共预算支出决算表（经济分类）" sheetId="32" r:id="rId6"/>
    <sheet name="本级一般公共预算基本支出决算表." sheetId="44" r:id="rId7"/>
    <sheet name="一般公共预算收支平衡表" sheetId="18" r:id="rId8"/>
    <sheet name="新区三公经费" sheetId="43" r:id="rId9"/>
    <sheet name="税收返还及转移支付" sheetId="10" r:id="rId10"/>
    <sheet name="政府性基金收入" sheetId="4" r:id="rId11"/>
    <sheet name="政府性基金支出" sheetId="38" r:id="rId12"/>
    <sheet name="本级政府性基金收入" sheetId="45" r:id="rId13"/>
    <sheet name="本级政府性基金支出" sheetId="37" r:id="rId14"/>
    <sheet name="政府性基金转移支付" sheetId="12" r:id="rId15"/>
    <sheet name="国有资本经营预算收入" sheetId="9" r:id="rId16"/>
    <sheet name="国有资本经营预算支出" sheetId="27" r:id="rId17"/>
    <sheet name="本级国有资本经营预算收入" sheetId="39" r:id="rId18"/>
    <sheet name="本级国有资本经营预算支出" sheetId="40" r:id="rId19"/>
    <sheet name="国有资本经营预算转移支付" sheetId="41" r:id="rId20"/>
    <sheet name="社会保险基金收入" sheetId="7" r:id="rId21"/>
    <sheet name="社会保险基金支出" sheetId="28" r:id="rId22"/>
    <sheet name="政府债务限额和余额情况表" sheetId="13" r:id="rId23"/>
    <sheet name="政府债务限额情况表" sheetId="30" r:id="rId24"/>
    <sheet name="政府债务余额情况表" sheetId="31" r:id="rId25"/>
  </sheets>
  <definedNames>
    <definedName name="_xlnm.Print_Area" localSheetId="4">'本级一般公共预算支出决算表（功能分类）'!$A$1:$E$373</definedName>
    <definedName name="_xlnm.Print_Titles" localSheetId="4">'本级一般公共预算支出决算表（功能分类）'!$4:$4</definedName>
    <definedName name="_xlnm.Print_Area" localSheetId="5">'本级一般公共预算支出决算表（经济分类）'!$A$1:$C$70</definedName>
    <definedName name="_xlnm.Print_Titles" localSheetId="5">'本级一般公共预算支出决算表（经济分类）'!$4:$4</definedName>
    <definedName name="_xlnm.Print_Area" localSheetId="6">本级一般公共预算基本支出决算表.!$A$1:$C$69</definedName>
    <definedName name="_xlnm.Print_Titles" localSheetId="6">本级一般公共预算基本支出决算表.!$4:$4</definedName>
    <definedName name="_xlnm.Print_Area" localSheetId="13">本级政府性基金支出!$A$1:$E$68</definedName>
    <definedName name="_xlnm.Print_Titles" localSheetId="13">本级政府性基金支出!$4:$4</definedName>
  </definedNames>
  <calcPr calcId="144525" concurrentCalc="0"/>
</workbook>
</file>

<file path=xl/sharedStrings.xml><?xml version="1.0" encoding="utf-8"?>
<sst xmlns="http://schemas.openxmlformats.org/spreadsheetml/2006/main" count="1068" uniqueCount="805">
  <si>
    <t>目    录</t>
  </si>
  <si>
    <t>一、一般公共预算决算报表</t>
  </si>
  <si>
    <t>1、铜川市新区2020年一般公共预算收入决算总表……………………………………………（表1）</t>
  </si>
  <si>
    <t>2、铜川市新区2020年一般公共预算支出决算总表……………………………………………（表2）</t>
  </si>
  <si>
    <t>3、铜川市新区本级2020年一般公共预算收入决算总表………………………………………（表3）</t>
  </si>
  <si>
    <t>4、铜川市新区本级2020年一般公共预算支出总表（功能分类）……………………………（表4）</t>
  </si>
  <si>
    <t>5、铜川市新区本级2020年一般公共预算支出决算总表（经济分类)………………………（表5）</t>
  </si>
  <si>
    <t>7、铜川市新区本级2020年一般公共预算基本支出决算经济分类明细表……………………（表6）</t>
  </si>
  <si>
    <t>6、铜川市新区本级2020年一般公共预算收支平衡情况表……………………………………（表7）</t>
  </si>
  <si>
    <t>8、铜川市新区2020年“三公”经费支出决算总表……………………………………………（表8）</t>
  </si>
  <si>
    <t>9、铜川市新区2020年一般公共预算税收返还和转移支付决算表……………………………（表9）</t>
  </si>
  <si>
    <t>二、政府性基金决算报表</t>
  </si>
  <si>
    <t>10、铜川市新区2020年政府性基金预算收入决算总表…………………………………………（表10）</t>
  </si>
  <si>
    <t>11、铜川市新区2020年政府性基金预算支出决算总表…………………………………………（表11）</t>
  </si>
  <si>
    <t>12、铜川市新区本级2020年政府性基金预算收入决算总表……………………………………（表12）</t>
  </si>
  <si>
    <t>13、铜川市新区本级2020年政府性基金预算支出决算总表……………………………………（表13）</t>
  </si>
  <si>
    <t>14、铜川市新区2020年政府性基金转移支付决算表……………………………………………（表14）</t>
  </si>
  <si>
    <t>三、国有资本经营决算报表</t>
  </si>
  <si>
    <t>15、铜川市新区2020年国有资本经营预算收入决算总表………………………………………（表15）</t>
  </si>
  <si>
    <t>16、铜川市新区2020年国有资本经营预算支出决算总表………………………………………（表16）</t>
  </si>
  <si>
    <t>17、铜川市新区2020年本级国有资本经营预算收入决算总表…………………………………（表17）</t>
  </si>
  <si>
    <t>18、铜川市新区2020年本级国有资本经营预算支出决算总表…………………………………（表18）</t>
  </si>
  <si>
    <t>19、铜川市新区2020年国有资本经营转移支付决算表…………………………………………（表19）</t>
  </si>
  <si>
    <t>四、社会保险基金决算报表</t>
  </si>
  <si>
    <t>20、铜川市新区2020年社会保险基金预算收入决算总表………………………………………（表20）</t>
  </si>
  <si>
    <t>21、铜川市新区2020年社会保险基金预算支出决算总表………………………………………（表21）</t>
  </si>
  <si>
    <t>五、政府债务决算报表</t>
  </si>
  <si>
    <t>22、铜川市新区2020年政府债务限额和余额情况表……………………………………………（表22）</t>
  </si>
  <si>
    <t>23、铜川市新区2020年政府债务限额情况表……………………………………………………（表23）</t>
  </si>
  <si>
    <t>24、铜川市新区2020年政府债务余额情况表……………………………………………………（表24）</t>
  </si>
  <si>
    <t>表1</t>
  </si>
  <si>
    <t>铜川市新区2020年一般公共预算收入决算总表</t>
  </si>
  <si>
    <t>单位：万元</t>
  </si>
  <si>
    <t>项     目</t>
  </si>
  <si>
    <r>
      <rPr>
        <sz val="11"/>
        <rFont val="Times New Roman"/>
        <charset val="134"/>
      </rPr>
      <t xml:space="preserve">  2019</t>
    </r>
    <r>
      <rPr>
        <sz val="11"/>
        <rFont val="宋体"/>
        <charset val="134"/>
      </rPr>
      <t>年决算数</t>
    </r>
  </si>
  <si>
    <r>
      <rPr>
        <sz val="11"/>
        <rFont val="Times New Roman"/>
        <charset val="134"/>
      </rPr>
      <t>2020</t>
    </r>
    <r>
      <rPr>
        <sz val="11"/>
        <rFont val="宋体"/>
        <charset val="134"/>
      </rPr>
      <t>年</t>
    </r>
  </si>
  <si>
    <t>完成
调整预算%</t>
  </si>
  <si>
    <r>
      <rPr>
        <sz val="11"/>
        <rFont val="宋体"/>
        <charset val="134"/>
      </rPr>
      <t>比上年
增长</t>
    </r>
    <r>
      <rPr>
        <sz val="11"/>
        <rFont val="Times New Roman"/>
        <charset val="134"/>
      </rPr>
      <t>%</t>
    </r>
  </si>
  <si>
    <t>备注</t>
  </si>
  <si>
    <t>预算数</t>
  </si>
  <si>
    <t>调整预算数</t>
  </si>
  <si>
    <t>决算数</t>
  </si>
  <si>
    <t>一、税收收入</t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</si>
  <si>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其中：增值税</t>
    </r>
  </si>
  <si>
    <r>
      <rPr>
        <sz val="11"/>
        <rFont val="Times New Roman"/>
        <charset val="134"/>
      </rPr>
      <t xml:space="preserve">                    </t>
    </r>
    <r>
      <rPr>
        <sz val="11"/>
        <rFont val="宋体"/>
        <charset val="134"/>
      </rPr>
      <t>营业税</t>
    </r>
  </si>
  <si>
    <t xml:space="preserve">          企业所得税</t>
  </si>
  <si>
    <t xml:space="preserve">          个人所得税</t>
  </si>
  <si>
    <r>
      <rPr>
        <sz val="11"/>
        <rFont val="Times New Roman"/>
        <charset val="134"/>
      </rPr>
      <t xml:space="preserve">                    </t>
    </r>
    <r>
      <rPr>
        <sz val="11"/>
        <rFont val="宋体"/>
        <charset val="134"/>
      </rPr>
      <t>城市维护建设税</t>
    </r>
  </si>
  <si>
    <t xml:space="preserve">          房产税</t>
  </si>
  <si>
    <t xml:space="preserve">          印花税</t>
  </si>
  <si>
    <r>
      <rPr>
        <sz val="11"/>
        <rFont val="Times New Roman"/>
        <charset val="134"/>
      </rPr>
      <t xml:space="preserve">                    </t>
    </r>
    <r>
      <rPr>
        <sz val="11"/>
        <rFont val="宋体"/>
        <charset val="134"/>
      </rPr>
      <t>城镇土地使用税</t>
    </r>
  </si>
  <si>
    <r>
      <rPr>
        <sz val="11"/>
        <rFont val="Times New Roman"/>
        <charset val="134"/>
      </rPr>
      <t xml:space="preserve">                    </t>
    </r>
    <r>
      <rPr>
        <sz val="11"/>
        <rFont val="宋体"/>
        <charset val="134"/>
      </rPr>
      <t>土地增值税</t>
    </r>
  </si>
  <si>
    <r>
      <rPr>
        <sz val="11"/>
        <rFont val="Times New Roman"/>
        <charset val="134"/>
      </rPr>
      <t xml:space="preserve">                     </t>
    </r>
    <r>
      <rPr>
        <sz val="11"/>
        <rFont val="宋体"/>
        <charset val="134"/>
      </rPr>
      <t>车船税</t>
    </r>
  </si>
  <si>
    <t xml:space="preserve">                     耕地占用税</t>
  </si>
  <si>
    <r>
      <rPr>
        <sz val="11"/>
        <rFont val="Times New Roman"/>
        <charset val="134"/>
      </rPr>
      <t xml:space="preserve">                     </t>
    </r>
    <r>
      <rPr>
        <sz val="11"/>
        <rFont val="宋体"/>
        <charset val="134"/>
      </rPr>
      <t>契税</t>
    </r>
  </si>
  <si>
    <r>
      <rPr>
        <sz val="11"/>
        <rFont val="Times New Roman"/>
        <charset val="134"/>
      </rPr>
      <t xml:space="preserve">                     </t>
    </r>
    <r>
      <rPr>
        <sz val="11"/>
        <rFont val="宋体"/>
        <charset val="134"/>
      </rPr>
      <t>环境保护税</t>
    </r>
  </si>
  <si>
    <r>
      <rPr>
        <sz val="11"/>
        <rFont val="Times New Roman"/>
        <charset val="134"/>
      </rPr>
      <t xml:space="preserve">                     </t>
    </r>
    <r>
      <rPr>
        <sz val="11"/>
        <rFont val="宋体"/>
        <charset val="134"/>
      </rPr>
      <t>其他税收收入</t>
    </r>
  </si>
  <si>
    <r>
      <rPr>
        <sz val="11"/>
        <rFont val="Times New Roman"/>
        <charset val="134"/>
      </rPr>
      <t xml:space="preserve">                     </t>
    </r>
    <r>
      <rPr>
        <sz val="11"/>
        <rFont val="宋体"/>
        <charset val="134"/>
      </rPr>
      <t>资源税</t>
    </r>
  </si>
  <si>
    <t>二、非税收入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</si>
  <si>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专项收入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</si>
  <si>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行政事业性收费收入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</si>
  <si>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罚没收入</t>
    </r>
  </si>
  <si>
    <r>
      <rPr>
        <sz val="10"/>
        <rFont val="Times New Roman"/>
        <charset val="134"/>
      </rPr>
      <t xml:space="preserve">        </t>
    </r>
    <r>
      <rPr>
        <sz val="10"/>
        <rFont val="宋体"/>
        <charset val="134"/>
      </rPr>
      <t>国有资源（资产）有偿使用收入</t>
    </r>
  </si>
  <si>
    <t>收入合计</t>
  </si>
  <si>
    <t>表2</t>
  </si>
  <si>
    <r>
      <rPr>
        <b/>
        <sz val="18"/>
        <rFont val="宋体"/>
        <charset val="134"/>
      </rPr>
      <t>铜川市新区</t>
    </r>
    <r>
      <rPr>
        <b/>
        <sz val="18"/>
        <rFont val="Times New Roman"/>
        <charset val="134"/>
      </rPr>
      <t>2020</t>
    </r>
    <r>
      <rPr>
        <b/>
        <sz val="18"/>
        <rFont val="宋体"/>
        <charset val="134"/>
      </rPr>
      <t>年一般公共预算支出决算总表</t>
    </r>
  </si>
  <si>
    <r>
      <rPr>
        <sz val="11"/>
        <rFont val="宋体"/>
        <charset val="134"/>
      </rPr>
      <t>增长</t>
    </r>
    <r>
      <rPr>
        <sz val="11"/>
        <rFont val="Times New Roman"/>
        <charset val="134"/>
      </rPr>
      <t>%</t>
    </r>
  </si>
  <si>
    <r>
      <rPr>
        <sz val="11"/>
        <rFont val="宋体"/>
        <charset val="134"/>
      </rPr>
      <t>占调整预算</t>
    </r>
    <r>
      <rPr>
        <sz val="8"/>
        <rFont val="Times New Roman"/>
        <charset val="134"/>
      </rPr>
      <t>%</t>
    </r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</si>
  <si>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</si>
  <si>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</si>
  <si>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</si>
  <si>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</si>
  <si>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</si>
  <si>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</si>
  <si>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</si>
  <si>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八、卫生健康支出</t>
  </si>
  <si>
    <t>九、节能环保支出</t>
  </si>
  <si>
    <t>十、城乡社区支出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</si>
  <si>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</si>
  <si>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</si>
  <si>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</si>
  <si>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</si>
  <si>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</si>
  <si>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十六、自然资源海洋气象等支出</t>
  </si>
  <si>
    <t>十七、住房保障支出</t>
  </si>
  <si>
    <t>十八、灾害防治及应急管理支出</t>
  </si>
  <si>
    <t>十九、粮油物资储备支出</t>
  </si>
  <si>
    <t>二十、预备费</t>
  </si>
  <si>
    <t>二十一、其他支出</t>
  </si>
  <si>
    <t>二十二、债务付息支出</t>
  </si>
  <si>
    <t>二十三、债务发行费用支出</t>
  </si>
  <si>
    <t>支出合计</t>
  </si>
  <si>
    <t>表3</t>
  </si>
  <si>
    <t>铜川市新区本级2020年一般公共预算收入决算总表</t>
  </si>
  <si>
    <t xml:space="preserve">   其他收入</t>
  </si>
  <si>
    <t>表4</t>
  </si>
  <si>
    <t>铜川市新区本级2020年一般公共预算支出决算总表（功能分类）</t>
  </si>
  <si>
    <t>项  目</t>
  </si>
  <si>
    <t>2020年    预算数</t>
  </si>
  <si>
    <t>2020年
决算数</t>
  </si>
  <si>
    <t>完成
预算%</t>
  </si>
  <si>
    <t>一般公共服务支出</t>
  </si>
  <si>
    <t xml:space="preserve">  政府办公厅（室）及相关机构事务</t>
  </si>
  <si>
    <t xml:space="preserve">    行政运行</t>
  </si>
  <si>
    <t xml:space="preserve">    机关服务</t>
  </si>
  <si>
    <t xml:space="preserve">    专项业务活动</t>
  </si>
  <si>
    <t xml:space="preserve">    信访事务</t>
  </si>
  <si>
    <t xml:space="preserve">    一般行政管理事务</t>
  </si>
  <si>
    <t xml:space="preserve">    其他政府办公厅（室）及相关机构事务支出</t>
  </si>
  <si>
    <t xml:space="preserve">  发展与改革事务</t>
  </si>
  <si>
    <t xml:space="preserve">    战略规划与实施</t>
  </si>
  <si>
    <t xml:space="preserve">    其他发展与改革事务支出</t>
  </si>
  <si>
    <t xml:space="preserve">  统计信息事务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</si>
  <si>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</si>
  <si>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</si>
  <si>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</si>
  <si>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</si>
  <si>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</si>
  <si>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</si>
  <si>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</si>
  <si>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</si>
  <si>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</si>
  <si>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其他税收事务支出</t>
  </si>
  <si>
    <t xml:space="preserve">  纪检监察事务</t>
  </si>
  <si>
    <t xml:space="preserve">    其他纪检监察事务支出</t>
  </si>
  <si>
    <t xml:space="preserve">  商贸事务</t>
  </si>
  <si>
    <t xml:space="preserve">    招商引资</t>
  </si>
  <si>
    <t xml:space="preserve">    事业运行</t>
  </si>
  <si>
    <t xml:space="preserve">    其他商贸事务支出</t>
  </si>
  <si>
    <t xml:space="preserve">  知识产权事务</t>
  </si>
  <si>
    <t xml:space="preserve">    知识产权宏观管理</t>
  </si>
  <si>
    <t xml:space="preserve">  民族事务</t>
  </si>
  <si>
    <t xml:space="preserve">    其他民族事务支出</t>
  </si>
  <si>
    <t xml:space="preserve">  群众团体事务</t>
  </si>
  <si>
    <t xml:space="preserve">    其他群众团体事务支出</t>
  </si>
  <si>
    <t xml:space="preserve">  党委办公厅（室）及相关机构事务</t>
  </si>
  <si>
    <t xml:space="preserve">    其他党委办公厅（室）及相关机构事务支出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</si>
  <si>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</si>
  <si>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</si>
  <si>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</si>
  <si>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</si>
  <si>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</si>
  <si>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</si>
  <si>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其他共产党事务支出</t>
  </si>
  <si>
    <t xml:space="preserve">    其他共产党事务支出</t>
  </si>
  <si>
    <t xml:space="preserve">  市场监督管理事务</t>
  </si>
  <si>
    <t xml:space="preserve">    市场主体管理</t>
  </si>
  <si>
    <t xml:space="preserve">    质量基础</t>
  </si>
  <si>
    <t xml:space="preserve">    药品事务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</si>
  <si>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</si>
  <si>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</si>
  <si>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</si>
  <si>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其他一般公共服务支出</t>
  </si>
  <si>
    <t xml:space="preserve">    其他一般公共服务支出</t>
  </si>
  <si>
    <t>国防支出</t>
  </si>
  <si>
    <t xml:space="preserve">  国防动员</t>
  </si>
  <si>
    <t xml:space="preserve">    兵役征集</t>
  </si>
  <si>
    <t xml:space="preserve">    预备役部队</t>
  </si>
  <si>
    <t>公共安全支出</t>
  </si>
  <si>
    <t xml:space="preserve">  公安</t>
  </si>
  <si>
    <t xml:space="preserve">    其他公安支出</t>
  </si>
  <si>
    <t xml:space="preserve">  检察</t>
  </si>
  <si>
    <t xml:space="preserve">    其他检察支出</t>
  </si>
  <si>
    <t xml:space="preserve">  司法</t>
  </si>
  <si>
    <t xml:space="preserve">    其他司法支出</t>
  </si>
  <si>
    <t xml:space="preserve">  其他公共安全支出</t>
  </si>
  <si>
    <t xml:space="preserve">    其他公共安全支出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</si>
  <si>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</si>
  <si>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</si>
  <si>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</si>
  <si>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</si>
  <si>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</si>
  <si>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</si>
  <si>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</si>
  <si>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</si>
  <si>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</si>
  <si>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</si>
  <si>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</si>
  <si>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高等职业教育</t>
  </si>
  <si>
    <t xml:space="preserve">  特殊教育</t>
  </si>
  <si>
    <t xml:space="preserve">    特殊学校教育</t>
  </si>
  <si>
    <t xml:space="preserve">  成人教育</t>
  </si>
  <si>
    <t xml:space="preserve">    其他成人教育支出</t>
  </si>
  <si>
    <t xml:space="preserve">  进修及培训</t>
  </si>
  <si>
    <t xml:space="preserve">    培训支出</t>
  </si>
  <si>
    <t xml:space="preserve">  教育费附加安排的支出</t>
  </si>
  <si>
    <t xml:space="preserve">    农村中小学校舍建设</t>
  </si>
  <si>
    <t xml:space="preserve">    城市中小学教学设施</t>
  </si>
  <si>
    <t xml:space="preserve">    其他教育费附加安排的支出</t>
  </si>
  <si>
    <t xml:space="preserve">  其他教育支出</t>
  </si>
  <si>
    <t xml:space="preserve">    其他教育支出</t>
  </si>
  <si>
    <t>科学技术支出</t>
  </si>
  <si>
    <t xml:space="preserve">  应用研究</t>
  </si>
  <si>
    <t xml:space="preserve">    其他应用研究</t>
  </si>
  <si>
    <t xml:space="preserve">  其他科学技术支出</t>
  </si>
  <si>
    <t xml:space="preserve">    其他科学技术支出</t>
  </si>
  <si>
    <t>文化旅游体育与传媒支出</t>
  </si>
  <si>
    <t xml:space="preserve">  文化和旅游</t>
  </si>
  <si>
    <t xml:space="preserve">    文化活动</t>
  </si>
  <si>
    <t xml:space="preserve">    其他文化支出</t>
  </si>
  <si>
    <t xml:space="preserve">  文物</t>
  </si>
  <si>
    <t xml:space="preserve">    文物保护</t>
  </si>
  <si>
    <t xml:space="preserve">    其他文物支出</t>
  </si>
  <si>
    <t xml:space="preserve">  新闻出版电影</t>
  </si>
  <si>
    <t xml:space="preserve">    电影</t>
  </si>
  <si>
    <t xml:space="preserve">    其他新闻出版电影支出</t>
  </si>
  <si>
    <t xml:space="preserve">  广播电视</t>
  </si>
  <si>
    <t xml:space="preserve">    其他广播电视支出</t>
  </si>
  <si>
    <t xml:space="preserve">  其他文化体育与传媒支出</t>
  </si>
  <si>
    <t xml:space="preserve">    宣传文化发展专项支出</t>
  </si>
  <si>
    <t xml:space="preserve">    文化产业发展专项支出</t>
  </si>
  <si>
    <t xml:space="preserve">    其他文化体育与传媒支出</t>
  </si>
  <si>
    <t>社会保障和就业支出</t>
  </si>
  <si>
    <t xml:space="preserve">  人力资源和社会保障管理事务</t>
  </si>
  <si>
    <t xml:space="preserve">    社会保险经办机构</t>
  </si>
  <si>
    <t xml:space="preserve">    其他人力资源和社会保障管理事务支出</t>
  </si>
  <si>
    <t xml:space="preserve">  民政管理事务</t>
  </si>
  <si>
    <t xml:space="preserve">    基层政权和社区建设</t>
  </si>
  <si>
    <t xml:space="preserve">    其他民政管理事务支出</t>
  </si>
  <si>
    <t xml:space="preserve">  行政事业单位离退休</t>
  </si>
  <si>
    <t xml:space="preserve">    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</si>
  <si>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</si>
  <si>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</si>
  <si>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</si>
  <si>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</si>
  <si>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就业补助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</si>
  <si>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</si>
  <si>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</si>
  <si>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</si>
  <si>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</si>
  <si>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</si>
  <si>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</si>
  <si>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</si>
  <si>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</si>
  <si>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</si>
  <si>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</si>
  <si>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</si>
  <si>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</si>
  <si>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</si>
  <si>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</si>
  <si>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</si>
  <si>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</si>
  <si>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</si>
  <si>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</si>
  <si>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</si>
  <si>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</si>
  <si>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</si>
  <si>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</si>
  <si>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</si>
  <si>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</si>
  <si>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</si>
  <si>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</si>
  <si>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</si>
  <si>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</si>
  <si>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特困人员救助供养</t>
  </si>
  <si>
    <t xml:space="preserve">    农村特困人员救助供养支出</t>
  </si>
  <si>
    <t xml:space="preserve">  财政对基本养老保险基金的补助</t>
  </si>
  <si>
    <t xml:space="preserve">    财政对城乡居民基本养老保险基金的补助</t>
  </si>
  <si>
    <t xml:space="preserve">  其他社会保障和就业支出</t>
  </si>
  <si>
    <t xml:space="preserve">    其他社会保障和就业支出</t>
  </si>
  <si>
    <t>卫生健康支出</t>
  </si>
  <si>
    <t xml:space="preserve">  卫生健康管理事务</t>
  </si>
  <si>
    <t xml:space="preserve">    行政运行 </t>
  </si>
  <si>
    <t xml:space="preserve">    其他卫生管理事务支出</t>
  </si>
  <si>
    <t xml:space="preserve">  公立医院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</si>
  <si>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</si>
  <si>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</si>
  <si>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</si>
  <si>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</si>
  <si>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</si>
  <si>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</si>
  <si>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妇幼保健机构</t>
  </si>
  <si>
    <t xml:space="preserve">    基本公共卫生服务</t>
  </si>
  <si>
    <t xml:space="preserve">    精神卫生机构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</si>
  <si>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</si>
  <si>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</si>
  <si>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</si>
  <si>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中医药</t>
  </si>
  <si>
    <t xml:space="preserve">    其他中医药支出</t>
  </si>
  <si>
    <t xml:space="preserve">  计划生育事务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</si>
  <si>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</si>
  <si>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</si>
  <si>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</si>
  <si>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</si>
  <si>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</si>
  <si>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</si>
  <si>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</si>
  <si>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</si>
  <si>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</si>
  <si>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</si>
  <si>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</si>
  <si>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优抚对象医疗</t>
  </si>
  <si>
    <t xml:space="preserve">    优抚对象医疗补助</t>
  </si>
  <si>
    <t xml:space="preserve">  医疗保障管理事务</t>
  </si>
  <si>
    <t xml:space="preserve">    其他医疗保障管理事务支出</t>
  </si>
  <si>
    <t xml:space="preserve">  老龄卫生健康事务</t>
  </si>
  <si>
    <t xml:space="preserve">    老龄卫生健康事务</t>
  </si>
  <si>
    <t xml:space="preserve">  其他卫生健康支出</t>
  </si>
  <si>
    <t xml:space="preserve">    其他卫生健康支出</t>
  </si>
  <si>
    <t>节能环保支出</t>
  </si>
  <si>
    <t xml:space="preserve">  环境保护管理事务</t>
  </si>
  <si>
    <t xml:space="preserve">    其他环境保护管理事务支出</t>
  </si>
  <si>
    <t xml:space="preserve">  污染防治</t>
  </si>
  <si>
    <t xml:space="preserve">    大气</t>
  </si>
  <si>
    <t xml:space="preserve">    水体</t>
  </si>
  <si>
    <t xml:space="preserve">    其他污染防治支出</t>
  </si>
  <si>
    <t xml:space="preserve">  自然生态保护</t>
  </si>
  <si>
    <t xml:space="preserve">    农村环境保护</t>
  </si>
  <si>
    <t xml:space="preserve">  能源节约利用（款）</t>
  </si>
  <si>
    <t xml:space="preserve">    能源节约利用</t>
  </si>
  <si>
    <t xml:space="preserve">    其他退耕还林支出</t>
  </si>
  <si>
    <t xml:space="preserve">  其他节能环保支出</t>
  </si>
  <si>
    <t xml:space="preserve">    其他节能环保支出</t>
  </si>
  <si>
    <t>城乡社区支出</t>
  </si>
  <si>
    <t xml:space="preserve">  城乡社区管理事务</t>
  </si>
  <si>
    <t xml:space="preserve">    城管执法</t>
  </si>
  <si>
    <t xml:space="preserve">    其他城乡社区管理事务支出</t>
  </si>
  <si>
    <t xml:space="preserve">  城乡社区规划与管理</t>
  </si>
  <si>
    <t xml:space="preserve">    城乡社区规划与管理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</si>
  <si>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</si>
  <si>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</si>
  <si>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</si>
  <si>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</t>
  </si>
  <si>
    <t xml:space="preserve">    城乡社区环境卫生</t>
  </si>
  <si>
    <t xml:space="preserve">  其他城乡社区支出</t>
  </si>
  <si>
    <t xml:space="preserve">    其他城乡社区支出</t>
  </si>
  <si>
    <t>农林水支出</t>
  </si>
  <si>
    <t xml:space="preserve">  农业</t>
  </si>
  <si>
    <t xml:space="preserve">    事业运行 </t>
  </si>
  <si>
    <t xml:space="preserve">    科技转化与推广服务</t>
  </si>
  <si>
    <t xml:space="preserve">    病虫害控制</t>
  </si>
  <si>
    <t xml:space="preserve">    防灾救灾</t>
  </si>
  <si>
    <t xml:space="preserve">    农产品质量安全</t>
  </si>
  <si>
    <t xml:space="preserve">    农业生产发展</t>
  </si>
  <si>
    <t xml:space="preserve">    农村合作经济</t>
  </si>
  <si>
    <t xml:space="preserve">    农产品加工与促销</t>
  </si>
  <si>
    <t xml:space="preserve">    农村道路建设</t>
  </si>
  <si>
    <t xml:space="preserve">    对高校毕业生到基层任职补助</t>
  </si>
  <si>
    <t xml:space="preserve">    其他农业支出</t>
  </si>
  <si>
    <t xml:space="preserve">  林业和草原</t>
  </si>
  <si>
    <t xml:space="preserve">    森林资源培育</t>
  </si>
  <si>
    <t xml:space="preserve">    森林资源管理</t>
  </si>
  <si>
    <t xml:space="preserve">    森林生态效益补偿</t>
  </si>
  <si>
    <t xml:space="preserve">    湿地保护</t>
  </si>
  <si>
    <t xml:space="preserve">    林业草原防灾减灾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</si>
  <si>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</si>
  <si>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</si>
  <si>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</si>
  <si>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 </t>
  </si>
  <si>
    <t xml:space="preserve">    水利工程运行与维护</t>
  </si>
  <si>
    <t xml:space="preserve">    水利前期工作</t>
  </si>
  <si>
    <t xml:space="preserve">    防汛</t>
  </si>
  <si>
    <t xml:space="preserve">    抗旱</t>
  </si>
  <si>
    <t xml:space="preserve">    农村人畜饮水</t>
  </si>
  <si>
    <t xml:space="preserve">    其他水利支出</t>
  </si>
  <si>
    <t xml:space="preserve">  扶贫</t>
  </si>
  <si>
    <t xml:space="preserve">    扶贫事业机构</t>
  </si>
  <si>
    <t xml:space="preserve">    农村基础设施建设</t>
  </si>
  <si>
    <t xml:space="preserve">    生产发展</t>
  </si>
  <si>
    <t xml:space="preserve">    扶贫贷款奖补和贴息</t>
  </si>
  <si>
    <t xml:space="preserve">    其他扶贫支出</t>
  </si>
  <si>
    <t xml:space="preserve">  农业综合开发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</si>
  <si>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</si>
  <si>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</si>
  <si>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</si>
  <si>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</si>
  <si>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普惠金融发展支出</t>
  </si>
  <si>
    <t xml:space="preserve">    农业保险保费补贴</t>
  </si>
  <si>
    <t xml:space="preserve">  其他农林水支出</t>
  </si>
  <si>
    <t xml:space="preserve">    其他农林水支出</t>
  </si>
  <si>
    <t>交通运输支出</t>
  </si>
  <si>
    <t xml:space="preserve">  公路水路运输</t>
  </si>
  <si>
    <t xml:space="preserve">    公路建设</t>
  </si>
  <si>
    <t xml:space="preserve">    公路养护</t>
  </si>
  <si>
    <t>资源勘探工业信息等支出</t>
  </si>
  <si>
    <t xml:space="preserve">  资源勘探开发</t>
  </si>
  <si>
    <t xml:space="preserve">    其他资源勘探业支出</t>
  </si>
  <si>
    <t xml:space="preserve">  制造业支出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</si>
  <si>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</si>
  <si>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</si>
  <si>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</si>
  <si>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</si>
  <si>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工业和信息产业支持</t>
  </si>
  <si>
    <t xml:space="preserve">    其他工业和信息产业监管支出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</si>
  <si>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</si>
  <si>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</si>
  <si>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</si>
  <si>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其他资源勘探信息等支出</t>
  </si>
  <si>
    <t xml:space="preserve">    其他资源勘探信息等支出</t>
  </si>
  <si>
    <t>商业服务业等支出</t>
  </si>
  <si>
    <t xml:space="preserve">  商业流通事务</t>
  </si>
  <si>
    <t xml:space="preserve">    其他商业流通事务支出</t>
  </si>
  <si>
    <t xml:space="preserve">  涉外发展服务支出</t>
  </si>
  <si>
    <t xml:space="preserve">    其他涉外发展服务支出</t>
  </si>
  <si>
    <t xml:space="preserve">  其他商业服务业等支出</t>
  </si>
  <si>
    <t xml:space="preserve">    其他商业服务业等支出</t>
  </si>
  <si>
    <t>金融支出</t>
  </si>
  <si>
    <t xml:space="preserve">  金融部门行政支出</t>
  </si>
  <si>
    <t xml:space="preserve">  其他金融支出</t>
  </si>
  <si>
    <t xml:space="preserve">    其他金融支出</t>
  </si>
  <si>
    <t>自然资源海洋气象等支出</t>
  </si>
  <si>
    <t xml:space="preserve">  自然资源资源事务</t>
  </si>
  <si>
    <t xml:space="preserve">    土地资源调查</t>
  </si>
  <si>
    <t xml:space="preserve">    地质矿产资源与环境调查</t>
  </si>
  <si>
    <t xml:space="preserve">    其他自然资源事务支出</t>
  </si>
  <si>
    <t xml:space="preserve">  气象事务</t>
  </si>
  <si>
    <t xml:space="preserve">    气象服务</t>
  </si>
  <si>
    <t>住房保障支出</t>
  </si>
  <si>
    <t xml:space="preserve">  保障性安居工程支出</t>
  </si>
  <si>
    <t xml:space="preserve">    棚户区改造</t>
  </si>
  <si>
    <t xml:space="preserve">    老旧小区改造</t>
  </si>
  <si>
    <t xml:space="preserve">    其他保障性安居工程支出</t>
  </si>
  <si>
    <t xml:space="preserve">  住房改革支出</t>
  </si>
  <si>
    <t xml:space="preserve">    住房公积金</t>
  </si>
  <si>
    <t xml:space="preserve">  城乡社区住宅</t>
  </si>
  <si>
    <t xml:space="preserve">    其他城乡社区住宅支出</t>
  </si>
  <si>
    <t>灾害防治及应急管理支出</t>
  </si>
  <si>
    <t xml:space="preserve">  应急管理事务</t>
  </si>
  <si>
    <t xml:space="preserve">    安全监管 </t>
  </si>
  <si>
    <t xml:space="preserve">    其他应急管理支出</t>
  </si>
  <si>
    <t xml:space="preserve">  消防事务</t>
  </si>
  <si>
    <t xml:space="preserve">    消防应急救援 </t>
  </si>
  <si>
    <t xml:space="preserve">    其他消防事务支出</t>
  </si>
  <si>
    <t xml:space="preserve">  自然灾害防治</t>
  </si>
  <si>
    <t xml:space="preserve">    地质灾害防治</t>
  </si>
  <si>
    <t xml:space="preserve">  自然灾害救灾及恢复重建支出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</si>
  <si>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</si>
  <si>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</si>
  <si>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</si>
  <si>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</t>
  </si>
  <si>
    <t>预备费</t>
  </si>
  <si>
    <t xml:space="preserve">  预备费</t>
  </si>
  <si>
    <t xml:space="preserve">    预备费</t>
  </si>
  <si>
    <t>其他支出</t>
  </si>
  <si>
    <t xml:space="preserve">  其他支出</t>
  </si>
  <si>
    <t xml:space="preserve">    其他支出</t>
  </si>
  <si>
    <t>债务付息支出</t>
  </si>
  <si>
    <t xml:space="preserve">  地方政府一般债务付息支出</t>
  </si>
  <si>
    <t xml:space="preserve">    地方政府一般债券付息支出</t>
  </si>
  <si>
    <t xml:space="preserve">    地方政府其他一般债务付息支出</t>
  </si>
  <si>
    <t>债务发行费用支出</t>
  </si>
  <si>
    <t xml:space="preserve">  地方政府一般债务发行费用支出</t>
  </si>
  <si>
    <t xml:space="preserve">    地方政府一般债务发行费用支出</t>
  </si>
  <si>
    <t>合   计</t>
  </si>
  <si>
    <t>表5</t>
  </si>
  <si>
    <t>铜川市新区本级2020年一般公共预算支出决算总表（经济分类）</t>
  </si>
  <si>
    <t>项    目</t>
  </si>
  <si>
    <t>一、机关工资福利支出</t>
  </si>
  <si>
    <t xml:space="preserve">        工资奖金津补贴</t>
  </si>
  <si>
    <t xml:space="preserve">        社会保障缴费</t>
  </si>
  <si>
    <t xml:space="preserve">        住房公积金</t>
  </si>
  <si>
    <t xml:space="preserve">        其他工资福利支出</t>
  </si>
  <si>
    <t>二、机关商品和服务支出</t>
  </si>
  <si>
    <t xml:space="preserve">        办公经费</t>
  </si>
  <si>
    <t xml:space="preserve">        会议费</t>
  </si>
  <si>
    <t xml:space="preserve">        培训费</t>
  </si>
  <si>
    <t xml:space="preserve">        专用材料购置费</t>
  </si>
  <si>
    <t xml:space="preserve">        委托业务费</t>
  </si>
  <si>
    <t xml:space="preserve">        公务接待费</t>
  </si>
  <si>
    <t xml:space="preserve">        因公出国(境)费用</t>
  </si>
  <si>
    <t xml:space="preserve">        公务用车运行维护费</t>
  </si>
  <si>
    <t xml:space="preserve">        维修(护)费</t>
  </si>
  <si>
    <t xml:space="preserve">        其他商品和服务支出</t>
  </si>
  <si>
    <t>三、机关资本性支出(一)</t>
  </si>
  <si>
    <t xml:space="preserve">        房屋建筑物购建</t>
  </si>
  <si>
    <t xml:space="preserve">        基础设施建设</t>
  </si>
  <si>
    <t xml:space="preserve">        公务用车购置</t>
  </si>
  <si>
    <t xml:space="preserve">        土地征迁补偿和安置支出</t>
  </si>
  <si>
    <t xml:space="preserve">        设备购置</t>
  </si>
  <si>
    <t xml:space="preserve">        大型修缮</t>
  </si>
  <si>
    <t xml:space="preserve">        其他资本性支出</t>
  </si>
  <si>
    <t>四、机关资本性支出(二)</t>
  </si>
  <si>
    <t>五、对事业单位经常性补助</t>
  </si>
  <si>
    <t xml:space="preserve">        工资福利支出</t>
  </si>
  <si>
    <t xml:space="preserve">        商品和服务支出</t>
  </si>
  <si>
    <t xml:space="preserve">        其他对事业单位补助</t>
  </si>
  <si>
    <t>六、对事业单位资本性补助</t>
  </si>
  <si>
    <t xml:space="preserve">        资本性支出(一)</t>
  </si>
  <si>
    <t xml:space="preserve">        资本性支出(二)</t>
  </si>
  <si>
    <t>七、对企业补助</t>
  </si>
  <si>
    <t xml:space="preserve">        费用补贴</t>
  </si>
  <si>
    <t xml:space="preserve">        利息补贴</t>
  </si>
  <si>
    <t xml:space="preserve">        其他对企业补助</t>
  </si>
  <si>
    <t>八、对企业资本性支出</t>
  </si>
  <si>
    <t xml:space="preserve">        对企业资本性支出(一)</t>
  </si>
  <si>
    <t xml:space="preserve">        对企业资本性支出(二)</t>
  </si>
  <si>
    <t>九、对个人和家庭的补助</t>
  </si>
  <si>
    <t xml:space="preserve">        社会福利和救助</t>
  </si>
  <si>
    <t xml:space="preserve">        助学金</t>
  </si>
  <si>
    <t xml:space="preserve">        个人农业生产补贴</t>
  </si>
  <si>
    <t xml:space="preserve">        离退休费</t>
  </si>
  <si>
    <t xml:space="preserve">        其他对个人和家庭补助</t>
  </si>
  <si>
    <t>十、对社会保障基金补助</t>
  </si>
  <si>
    <t xml:space="preserve">        对社会保险基金补助</t>
  </si>
  <si>
    <t>十一、债务利息及费用支出</t>
  </si>
  <si>
    <t xml:space="preserve">        国内债务付息</t>
  </si>
  <si>
    <t xml:space="preserve">        国外债务付息</t>
  </si>
  <si>
    <t xml:space="preserve">        国内债务发行费用</t>
  </si>
  <si>
    <t xml:space="preserve">        国外债务发行费用</t>
  </si>
  <si>
    <t>十二、其他支出</t>
  </si>
  <si>
    <t xml:space="preserve">        赠与</t>
  </si>
  <si>
    <t xml:space="preserve">        国家赔偿费用支出</t>
  </si>
  <si>
    <t xml:space="preserve">        对民间非营利组织和群众性自治组织补贴</t>
  </si>
  <si>
    <t xml:space="preserve">        其他支出</t>
  </si>
  <si>
    <t>表6</t>
  </si>
  <si>
    <t>铜川市新区本级2020年一般公共预算基本支出决算总表</t>
  </si>
  <si>
    <t>2020年决算数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</si>
  <si>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</si>
  <si>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</si>
  <si>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</si>
  <si>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</si>
  <si>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</si>
  <si>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</si>
  <si>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</si>
  <si>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</si>
  <si>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</si>
  <si>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</si>
  <si>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</si>
  <si>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</si>
  <si>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</si>
  <si>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</si>
  <si>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</si>
  <si>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</si>
  <si>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</si>
  <si>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</si>
  <si>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</si>
  <si>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</si>
  <si>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</si>
  <si>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 xml:space="preserve">  工资福利支出</t>
  </si>
  <si>
    <t xml:space="preserve">  商品和服务支出</t>
  </si>
  <si>
    <t xml:space="preserve">  其他对事业单位补助</t>
  </si>
  <si>
    <t xml:space="preserve">  资本性支出(一)</t>
  </si>
  <si>
    <t xml:space="preserve">  资本性支出(二)</t>
  </si>
  <si>
    <t xml:space="preserve">  费用补贴</t>
  </si>
  <si>
    <t xml:space="preserve">  利息补贴</t>
  </si>
  <si>
    <t xml:space="preserve">  其他对企业补助</t>
  </si>
  <si>
    <t xml:space="preserve">  对企业资本性支出(一)</t>
  </si>
  <si>
    <t xml:space="preserve">  对企业资本性支出(二)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</si>
  <si>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</si>
  <si>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</si>
  <si>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</si>
  <si>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</si>
  <si>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</si>
  <si>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 xml:space="preserve">  对社会保险基金补助</t>
  </si>
  <si>
    <t xml:space="preserve">  补充全国社会保障基金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</si>
  <si>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</si>
  <si>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</si>
  <si>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</si>
  <si>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</si>
  <si>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</si>
  <si>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</si>
  <si>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</si>
  <si>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>基本支出总计</t>
  </si>
  <si>
    <t>表7</t>
  </si>
  <si>
    <t>铜川市新区本级2020年一般公共预算收支平衡情况表</t>
  </si>
  <si>
    <t>收入</t>
  </si>
  <si>
    <t>金额</t>
  </si>
  <si>
    <t>支出</t>
  </si>
  <si>
    <t>一般公共预算收入</t>
  </si>
  <si>
    <t>一般公共预算支出</t>
  </si>
  <si>
    <t xml:space="preserve">    上级补助收入</t>
  </si>
  <si>
    <t xml:space="preserve">    上解上级支出</t>
  </si>
  <si>
    <t xml:space="preserve">       返还性收入</t>
  </si>
  <si>
    <t xml:space="preserve">    债务还本支出</t>
  </si>
  <si>
    <t xml:space="preserve">       一般性转移支付收入</t>
  </si>
  <si>
    <t xml:space="preserve">    安排预算稳定调节基金</t>
  </si>
  <si>
    <t xml:space="preserve">       专项转移支付收入</t>
  </si>
  <si>
    <t xml:space="preserve">    债务(转贷)收入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</si>
  <si>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调入资金</t>
    </r>
  </si>
  <si>
    <t xml:space="preserve">    上年结余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</si>
  <si>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年终结余</t>
    </r>
  </si>
  <si>
    <t xml:space="preserve">    动用预算稳定调节基金</t>
  </si>
  <si>
    <t xml:space="preserve">    减：结转下年支出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</si>
  <si>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净结余</t>
    </r>
  </si>
  <si>
    <t>收入总计</t>
  </si>
  <si>
    <t>支出总计</t>
  </si>
  <si>
    <t>表8</t>
  </si>
  <si>
    <t>铜川市新区2020年“三公”经费支出决算总表</t>
  </si>
  <si>
    <r>
      <rPr>
        <b/>
        <sz val="12"/>
        <rFont val="宋体"/>
        <charset val="134"/>
      </rPr>
      <t>项</t>
    </r>
    <r>
      <rPr>
        <b/>
        <sz val="12"/>
        <rFont val="Times New Roman"/>
        <charset val="0"/>
      </rPr>
      <t xml:space="preserve">          </t>
    </r>
    <r>
      <rPr>
        <b/>
        <sz val="12"/>
        <rFont val="宋体"/>
        <charset val="134"/>
      </rPr>
      <t>目</t>
    </r>
  </si>
  <si>
    <t>2019年决算数</t>
  </si>
  <si>
    <t>较上年决算
增减</t>
  </si>
  <si>
    <t>比上年
+、-%</t>
  </si>
  <si>
    <t>2020年
预算数</t>
  </si>
  <si>
    <t>较预算数
增减</t>
  </si>
  <si>
    <t>因公出国（境）费</t>
  </si>
  <si>
    <t>公务用车购置费</t>
  </si>
  <si>
    <t>公务用车运行费</t>
  </si>
  <si>
    <t>公务接待费</t>
  </si>
  <si>
    <t>总  计</t>
  </si>
  <si>
    <t>表9</t>
  </si>
  <si>
    <t>铜川市新区2020年一般公共预算税收返还和转移支付决算表</t>
  </si>
  <si>
    <t>预算科目</t>
  </si>
  <si>
    <t>一、返还性收入</t>
  </si>
  <si>
    <t>　　外交</t>
  </si>
  <si>
    <t xml:space="preserve">    增值税税收返还收入</t>
  </si>
  <si>
    <t>　　国防</t>
  </si>
  <si>
    <t xml:space="preserve">    增值税“五五分享”税收返还收入</t>
  </si>
  <si>
    <t>　　公共安全</t>
  </si>
  <si>
    <t xml:space="preserve">    成品油价格和税费改革税收返还收入</t>
  </si>
  <si>
    <t>　　教育</t>
  </si>
  <si>
    <t xml:space="preserve">    其他税收返还收入</t>
  </si>
  <si>
    <t>　　科学技术</t>
  </si>
  <si>
    <t>二、一般性转移支付收入</t>
  </si>
  <si>
    <t>　　文化体育与传媒</t>
  </si>
  <si>
    <t xml:space="preserve">    体制补助收入</t>
  </si>
  <si>
    <t>　　社会保障和就业</t>
  </si>
  <si>
    <t xml:space="preserve">    均衡性转移支付收入</t>
  </si>
  <si>
    <t>　　卫生健康</t>
  </si>
  <si>
    <t xml:space="preserve">    老少边穷转移支付收入</t>
  </si>
  <si>
    <t>　　节能环保</t>
  </si>
  <si>
    <t xml:space="preserve">    县级基本财力保障机制奖补资金收入</t>
  </si>
  <si>
    <t>　　城乡社区</t>
  </si>
  <si>
    <t xml:space="preserve">    结算补助收入</t>
  </si>
  <si>
    <t>　　农林水</t>
  </si>
  <si>
    <t xml:space="preserve">    化解债务补助收入</t>
  </si>
  <si>
    <t>　　交通运输</t>
  </si>
  <si>
    <t xml:space="preserve">    资源枯竭型城市转移支付补助收入</t>
  </si>
  <si>
    <t>　　资源勘探信息等</t>
  </si>
  <si>
    <t xml:space="preserve">    其他共同财政事权转移支付收入  </t>
  </si>
  <si>
    <t>　　商业服务业等</t>
  </si>
  <si>
    <t xml:space="preserve">    住房保障共同财政事权转移支付收入</t>
  </si>
  <si>
    <t>　　金融</t>
  </si>
  <si>
    <t xml:space="preserve">    灾害防治及应急管理共同财政事权转移支付收入</t>
  </si>
  <si>
    <t xml:space="preserve">    灾害防治及管理</t>
  </si>
  <si>
    <t xml:space="preserve">    农林水共同财政事权转移支付收入</t>
  </si>
  <si>
    <t>　　住房保障</t>
  </si>
  <si>
    <t xml:space="preserve">    节能环保共同财政事权转移支付收入</t>
  </si>
  <si>
    <t>　　粮油物资储备</t>
  </si>
  <si>
    <t xml:space="preserve">    卫生健康共同财政事权转移支付收入</t>
  </si>
  <si>
    <t>　　其他</t>
  </si>
  <si>
    <t xml:space="preserve">    社会保障和就业共同财政事权转移支付收入</t>
  </si>
  <si>
    <t xml:space="preserve">    文化旅游体育与传媒共同财政事权转移支付收入  </t>
  </si>
  <si>
    <t xml:space="preserve">    教育共同财政事权转移支付收入</t>
  </si>
  <si>
    <t xml:space="preserve">    固定数额补助收入</t>
  </si>
  <si>
    <t xml:space="preserve">    贫困地区转移支付收入</t>
  </si>
  <si>
    <t xml:space="preserve">    公共安全共同财政事权转移支付收入</t>
  </si>
  <si>
    <t>三、专项转移支付收入</t>
  </si>
  <si>
    <t>　　一般公共服务</t>
  </si>
  <si>
    <t>表10</t>
  </si>
  <si>
    <t>铜川市新区2020年政府性基金预算收入决算总表</t>
  </si>
  <si>
    <t>项      目</t>
  </si>
  <si>
    <t>2020年预算数</t>
  </si>
  <si>
    <t>完成预算%</t>
  </si>
  <si>
    <t>一、国有土地使用权出让收入</t>
  </si>
  <si>
    <t>二、城市基础设施配套费收入</t>
  </si>
  <si>
    <t>三、污水处理费收入</t>
  </si>
  <si>
    <t>四、彩票公益金收入</t>
  </si>
  <si>
    <t>五、彩票发行机构和彩票销售机构的业务费用</t>
  </si>
  <si>
    <t>六、其他各项政府性基金收入</t>
  </si>
  <si>
    <t>上年结余收入</t>
  </si>
  <si>
    <t>上级补助收入</t>
  </si>
  <si>
    <t>债务转贷收入</t>
  </si>
  <si>
    <t>表11</t>
  </si>
  <si>
    <t>铜川市新区2020年政府性基金预算支出决算总表</t>
  </si>
  <si>
    <t>一、文化旅游体育与传媒支出</t>
  </si>
  <si>
    <t>二、社会保障和就业支出</t>
  </si>
  <si>
    <t>三、城乡社区支出</t>
  </si>
  <si>
    <t>四、农林水支出</t>
  </si>
  <si>
    <t>五、交通运输支出</t>
  </si>
  <si>
    <t>六、其他支出</t>
  </si>
  <si>
    <t>七、债务付息支出</t>
  </si>
  <si>
    <t>八、债务发行费用支出</t>
  </si>
  <si>
    <t>九、抗议特别国债安排的支出</t>
  </si>
  <si>
    <t>上解上级支出</t>
  </si>
  <si>
    <t>债务还本支出</t>
  </si>
  <si>
    <t>调出资金</t>
  </si>
  <si>
    <t>年终结余</t>
  </si>
  <si>
    <t>表12</t>
  </si>
  <si>
    <t>铜川市新区本级2020年政府性基金预算收入决算总表</t>
  </si>
  <si>
    <t>2019年调整预算数</t>
  </si>
  <si>
    <t>本年基金收入合计</t>
  </si>
  <si>
    <t>基金收入总计</t>
  </si>
  <si>
    <t>表13</t>
  </si>
  <si>
    <t>铜川市新区本级2020年政府性基金预算支出决算总表</t>
  </si>
  <si>
    <t xml:space="preserve">    国家电影事业发展专项资金安排的支出</t>
  </si>
  <si>
    <t xml:space="preserve">      资助影院建设</t>
  </si>
  <si>
    <t xml:space="preserve">    大中型水库移民后期扶持基金支出</t>
  </si>
  <si>
    <t xml:space="preserve">      移民补助（大中型水库移民后期扶持基金支出）</t>
  </si>
  <si>
    <t xml:space="preserve">    国有土地使用权出让收入及对应专项债务收入安排的支出</t>
  </si>
  <si>
    <t xml:space="preserve">      征地和拆迁补偿支出</t>
  </si>
  <si>
    <t xml:space="preserve">      土地开发支出</t>
  </si>
  <si>
    <t xml:space="preserve">      棚户区改造支出</t>
  </si>
  <si>
    <t xml:space="preserve">      其他国有土地使用权出让收入安排的支出</t>
  </si>
  <si>
    <t xml:space="preserve">      城市建设支出</t>
  </si>
  <si>
    <t xml:space="preserve">      补助被征地农民支出</t>
  </si>
  <si>
    <t xml:space="preserve">    国有土地使用权出让收入安排的支出</t>
  </si>
  <si>
    <t xml:space="preserve">      其他国有土地收益基金支出</t>
  </si>
  <si>
    <t xml:space="preserve">    土地储备专项债券收入安排的支出</t>
  </si>
  <si>
    <t xml:space="preserve">    棚户区改造专项债券收入安排的支出  </t>
  </si>
  <si>
    <t xml:space="preserve">      征地和拆迁补偿支出  </t>
  </si>
  <si>
    <t xml:space="preserve">      土地开发支出  </t>
  </si>
  <si>
    <t xml:space="preserve">      其他棚户区改造专项债券收入安排的支出  </t>
  </si>
  <si>
    <t>三、交通运输支出</t>
  </si>
  <si>
    <t xml:space="preserve">    政府收费公路专项债券收入安排的支出  </t>
  </si>
  <si>
    <t xml:space="preserve">      公路建设  </t>
  </si>
  <si>
    <t xml:space="preserve">      其他政府收费公路专项债券收入安排的支出  </t>
  </si>
  <si>
    <t>四、其他支出</t>
  </si>
  <si>
    <t xml:space="preserve">    其他政府性基金及对应专项债务收入安排的支出</t>
  </si>
  <si>
    <t xml:space="preserve">      其他政府性基金安排的支出  </t>
  </si>
  <si>
    <t xml:space="preserve">      其他地方自行试点项目收益专项债券收入安排的支出  </t>
  </si>
  <si>
    <t xml:space="preserve">      其他政府性基金债务收入安排的支出  </t>
  </si>
  <si>
    <t xml:space="preserve">    彩票发行销售机构业务费安排的支出</t>
  </si>
  <si>
    <t xml:space="preserve">      彩票市场调控资金支出</t>
  </si>
  <si>
    <t xml:space="preserve">      福利彩票销售机构的业务费支出</t>
  </si>
  <si>
    <t xml:space="preserve">   彩票公益金安排的支出</t>
  </si>
  <si>
    <t xml:space="preserve">      用于补充全国社会保障基金的彩票公益金支出</t>
  </si>
  <si>
    <t xml:space="preserve">      用于社会福利的彩票公益金支出</t>
  </si>
  <si>
    <t xml:space="preserve">      用于城乡医疗救助的彩票公益金支出</t>
  </si>
  <si>
    <t xml:space="preserve">      用于残疾人事业的彩票公益金支出</t>
  </si>
  <si>
    <t>五、债务付息支出</t>
  </si>
  <si>
    <t xml:space="preserve">    地方政府专项债务付息支出</t>
  </si>
  <si>
    <t xml:space="preserve">      国有土地使用权出让金债务付息支出</t>
  </si>
  <si>
    <t xml:space="preserve">      土地储备专项债券付息支出</t>
  </si>
  <si>
    <t xml:space="preserve">      棚户区改造专项债券付息支出</t>
  </si>
  <si>
    <t>六、债务发行费用支出</t>
  </si>
  <si>
    <t xml:space="preserve">    地方政府专项债务发行费用支出</t>
  </si>
  <si>
    <t xml:space="preserve">     土地储备专项债券发行费用支出</t>
  </si>
  <si>
    <t xml:space="preserve">     棚户区改造专项债券发行费用支出</t>
  </si>
  <si>
    <t>七、抗疫特别国债安排的支出</t>
  </si>
  <si>
    <t xml:space="preserve">    基础设施建设</t>
  </si>
  <si>
    <t xml:space="preserve">      公共卫生体系建设</t>
  </si>
  <si>
    <t xml:space="preserve">      交通基础设施建设</t>
  </si>
  <si>
    <t xml:space="preserve">      市政设施建设</t>
  </si>
  <si>
    <t xml:space="preserve">      其他基础设施建设</t>
  </si>
  <si>
    <t xml:space="preserve">    抗疫相关支出</t>
  </si>
  <si>
    <t xml:space="preserve">      其他抗疫相关支出</t>
  </si>
  <si>
    <t>基金支出合计</t>
  </si>
  <si>
    <t>基金支出总计</t>
  </si>
  <si>
    <t>表14</t>
  </si>
  <si>
    <t>铜川市新区2020年政府性基金转移支付决算表</t>
  </si>
  <si>
    <t>政府性基金转移收入</t>
  </si>
  <si>
    <t>政府性基金上级补助收入</t>
  </si>
  <si>
    <t xml:space="preserve">    国家电影事业发展专项资金相关收入</t>
  </si>
  <si>
    <t xml:space="preserve">    国有土地使用权出让相关收入</t>
  </si>
  <si>
    <t xml:space="preserve">    土地开发支出</t>
  </si>
  <si>
    <t xml:space="preserve">    城市建设支出</t>
  </si>
  <si>
    <t xml:space="preserve">    抗疫特别国债收入</t>
  </si>
  <si>
    <t xml:space="preserve">    用于福利的彩票公益金支出</t>
  </si>
  <si>
    <t xml:space="preserve">    用于残疾人事业的彩票公益金支出</t>
  </si>
  <si>
    <t xml:space="preserve">    用于城乡医疗救助的彩票公益金支出</t>
  </si>
  <si>
    <t>收　　入　　总　　计　</t>
  </si>
  <si>
    <t>表15</t>
  </si>
  <si>
    <t>铜川市新区2020年国有资本经营预算收入决算总表</t>
  </si>
  <si>
    <r>
      <rPr>
        <b/>
        <sz val="12"/>
        <rFont val="Times New Roman"/>
        <charset val="134"/>
      </rPr>
      <t xml:space="preserve">      </t>
    </r>
    <r>
      <rPr>
        <b/>
        <sz val="12"/>
        <rFont val="宋体"/>
        <charset val="134"/>
      </rPr>
      <t>单位：万元</t>
    </r>
  </si>
  <si>
    <t>收         入</t>
  </si>
  <si>
    <t>占比%</t>
  </si>
  <si>
    <t>一、利润收入</t>
  </si>
  <si>
    <t>二、国有资本经营预算上级补助收入</t>
  </si>
  <si>
    <t>0</t>
  </si>
  <si>
    <t>57</t>
  </si>
  <si>
    <t>上年结转</t>
  </si>
  <si>
    <t>表16</t>
  </si>
  <si>
    <t>铜川市新区2020年国有资本经营预算支出决算总表</t>
  </si>
  <si>
    <t>支         出</t>
  </si>
  <si>
    <t>完成调整
预算数占比</t>
  </si>
  <si>
    <t>一、城乡社区等支出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</si>
  <si>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公益性设施投资补助支出</t>
    </r>
  </si>
  <si>
    <t>二、资源勘探信息等支出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</si>
  <si>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其他国有资本经营预算支出</t>
    </r>
  </si>
  <si>
    <t>三、商业服务业等支出</t>
  </si>
  <si>
    <t>转移性支出</t>
  </si>
  <si>
    <t>国有资本经营预算年终结余</t>
  </si>
  <si>
    <t>表17</t>
  </si>
  <si>
    <t>铜川市新区2020年本级国有资本经营预算收入决算总表</t>
  </si>
  <si>
    <t>表18</t>
  </si>
  <si>
    <t>铜川市新区2020年本级国有资本经营预算支出决算总表</t>
  </si>
  <si>
    <r>
      <rPr>
        <b/>
        <sz val="12"/>
        <rFont val="Times New Roman"/>
        <charset val="134"/>
      </rPr>
      <t xml:space="preserve">                           </t>
    </r>
    <r>
      <rPr>
        <b/>
        <sz val="12"/>
        <rFont val="宋体"/>
        <charset val="134"/>
      </rPr>
      <t>单位：万元</t>
    </r>
  </si>
  <si>
    <t>表19</t>
  </si>
  <si>
    <t>铜川市新区2020年国有资本经营转移支付决算表</t>
  </si>
  <si>
    <t>国有资本经营预算上级补助收入</t>
  </si>
  <si>
    <t xml:space="preserve">   解决历史遗留问题及改革成本支出</t>
  </si>
  <si>
    <t xml:space="preserve">     国有企业退休人员社会化管理补助支出</t>
  </si>
  <si>
    <t>表20</t>
  </si>
  <si>
    <t>铜川市新区2020年社会保险基金预算收入决算总表</t>
  </si>
  <si>
    <t>上年结余</t>
  </si>
  <si>
    <t>执行数</t>
  </si>
  <si>
    <t>机关事业单位基本养老保险基金收入</t>
  </si>
  <si>
    <t>合  计</t>
  </si>
  <si>
    <t>表21</t>
  </si>
  <si>
    <t>铜川市新区2020年社会保险基金预算支出决算总表</t>
  </si>
  <si>
    <t>累计结余</t>
  </si>
  <si>
    <t>机关事业单位基本养老保险基金支出</t>
  </si>
  <si>
    <t>表22</t>
  </si>
  <si>
    <t>铜川市新区2020年政府债务限额和余额情况表</t>
  </si>
  <si>
    <t>区域</t>
  </si>
  <si>
    <t>政府债务限额</t>
  </si>
  <si>
    <t>政府债务</t>
  </si>
  <si>
    <t>合计</t>
  </si>
  <si>
    <t>一般债务限额</t>
  </si>
  <si>
    <t>专项债务限额</t>
  </si>
  <si>
    <t>一般债务</t>
  </si>
  <si>
    <t>专项债务</t>
  </si>
  <si>
    <t>新  区</t>
  </si>
  <si>
    <t>表23</t>
  </si>
  <si>
    <t>铜川市新区2020年政府债务限额情况表</t>
  </si>
  <si>
    <t>2020年政府债务限额</t>
  </si>
  <si>
    <t>2020年限额数</t>
  </si>
  <si>
    <t>2019年限额数</t>
  </si>
  <si>
    <t>较2019年增减（±）</t>
  </si>
  <si>
    <t>表24</t>
  </si>
  <si>
    <t>铜川市新区2020年政府债务余额情况表</t>
  </si>
  <si>
    <t>2020年政府债务</t>
  </si>
  <si>
    <t>政府一般债务</t>
  </si>
  <si>
    <t>政府专项债务</t>
  </si>
  <si>
    <t>较2019年增减</t>
  </si>
</sst>
</file>

<file path=xl/styles.xml><?xml version="1.0" encoding="utf-8"?>
<styleSheet xmlns="http://schemas.openxmlformats.org/spreadsheetml/2006/main">
  <numFmts count="1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#,##0_);[Red]\(#,##0\)"/>
    <numFmt numFmtId="178" formatCode="0_ "/>
    <numFmt numFmtId="179" formatCode="0_);[Red]\(0\)"/>
    <numFmt numFmtId="180" formatCode="0.00;_蠀"/>
    <numFmt numFmtId="181" formatCode="#,##0_ "/>
    <numFmt numFmtId="182" formatCode="0;_蠀"/>
    <numFmt numFmtId="183" formatCode="0.0%"/>
    <numFmt numFmtId="184" formatCode="0;_밀"/>
    <numFmt numFmtId="185" formatCode="0;_Ѐ"/>
    <numFmt numFmtId="186" formatCode="0.0;_蠀"/>
    <numFmt numFmtId="187" formatCode="0.0_ "/>
  </numFmts>
  <fonts count="63">
    <font>
      <sz val="12"/>
      <name val="宋体"/>
      <charset val="134"/>
    </font>
    <font>
      <sz val="11"/>
      <name val="黑体"/>
      <charset val="134"/>
    </font>
    <font>
      <sz val="18"/>
      <name val="方正小标宋简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8"/>
      <name val="黑体"/>
      <charset val="134"/>
    </font>
    <font>
      <sz val="11"/>
      <name val="Times New Roman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Times New Roman"/>
      <charset val="134"/>
    </font>
    <font>
      <b/>
      <sz val="18"/>
      <name val="黑体"/>
      <charset val="134"/>
    </font>
    <font>
      <sz val="20"/>
      <name val="宋体"/>
      <charset val="134"/>
    </font>
    <font>
      <sz val="10"/>
      <name val="Times New Roman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name val="方正新书宋简体"/>
      <charset val="134"/>
    </font>
    <font>
      <sz val="9"/>
      <name val="宋体"/>
      <charset val="134"/>
    </font>
    <font>
      <sz val="10"/>
      <name val="黑体"/>
      <charset val="134"/>
    </font>
    <font>
      <sz val="10"/>
      <name val="Helv"/>
      <charset val="134"/>
    </font>
    <font>
      <sz val="8"/>
      <name val="宋体"/>
      <charset val="134"/>
    </font>
    <font>
      <sz val="11"/>
      <name val="方正小标宋简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6"/>
      <name val="宋体"/>
      <charset val="134"/>
      <scheme val="minor"/>
    </font>
    <font>
      <sz val="11"/>
      <name val="楷体"/>
      <charset val="134"/>
    </font>
    <font>
      <b/>
      <sz val="11"/>
      <name val="黑体"/>
      <charset val="134"/>
    </font>
    <font>
      <sz val="11"/>
      <name val="Times New Roman"/>
      <charset val="0"/>
    </font>
    <font>
      <sz val="11"/>
      <name val="仿宋"/>
      <charset val="134"/>
    </font>
    <font>
      <sz val="10"/>
      <name val="仿宋"/>
      <charset val="134"/>
    </font>
    <font>
      <sz val="12"/>
      <name val="仿宋"/>
      <charset val="134"/>
    </font>
    <font>
      <b/>
      <sz val="11"/>
      <name val="Times New Roman"/>
      <charset val="0"/>
    </font>
    <font>
      <sz val="11"/>
      <color indexed="8"/>
      <name val="黑体"/>
      <charset val="134"/>
    </font>
    <font>
      <b/>
      <sz val="11"/>
      <name val="Times New Roman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b/>
      <sz val="20"/>
      <name val="宋体"/>
      <charset val="134"/>
    </font>
    <font>
      <b/>
      <sz val="14"/>
      <name val="宋体"/>
      <charset val="134"/>
    </font>
    <font>
      <sz val="1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2"/>
      <name val="Times New Roman"/>
      <charset val="0"/>
    </font>
    <font>
      <sz val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mediumGray">
        <fgColor indexed="9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2">
    <xf numFmtId="0" fontId="0" fillId="0" borderId="0"/>
    <xf numFmtId="42" fontId="47" fillId="0" borderId="0" applyFont="0" applyFill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4" fillId="10" borderId="9" applyNumberFormat="0" applyAlignment="0" applyProtection="0">
      <alignment vertical="center"/>
    </xf>
    <xf numFmtId="44" fontId="47" fillId="0" borderId="0" applyFont="0" applyFill="0" applyBorder="0" applyAlignment="0" applyProtection="0">
      <alignment vertical="center"/>
    </xf>
    <xf numFmtId="41" fontId="47" fillId="0" borderId="0" applyFont="0" applyFill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1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47" fillId="14" borderId="12" applyNumberFormat="0" applyFont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/>
    <xf numFmtId="0" fontId="46" fillId="0" borderId="11" applyNumberFormat="0" applyFill="0" applyAlignment="0" applyProtection="0">
      <alignment vertical="center"/>
    </xf>
    <xf numFmtId="0" fontId="19" fillId="0" borderId="0"/>
    <xf numFmtId="0" fontId="55" fillId="0" borderId="11" applyNumberFormat="0" applyFill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60" fillId="29" borderId="16" applyNumberFormat="0" applyAlignment="0" applyProtection="0">
      <alignment vertical="center"/>
    </xf>
    <xf numFmtId="0" fontId="57" fillId="29" borderId="9" applyNumberFormat="0" applyAlignment="0" applyProtection="0">
      <alignment vertical="center"/>
    </xf>
    <xf numFmtId="0" fontId="52" fillId="22" borderId="14" applyNumberFormat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19" fillId="0" borderId="0"/>
    <xf numFmtId="0" fontId="0" fillId="0" borderId="0"/>
    <xf numFmtId="0" fontId="45" fillId="0" borderId="10" applyNumberFormat="0" applyFill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1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</cellStyleXfs>
  <cellXfs count="270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57" applyFont="1" applyFill="1" applyBorder="1" applyAlignment="1"/>
    <xf numFmtId="0" fontId="3" fillId="0" borderId="0" xfId="57" applyFont="1" applyFill="1" applyBorder="1" applyAlignment="1"/>
    <xf numFmtId="0" fontId="4" fillId="0" borderId="0" xfId="57" applyFont="1" applyFill="1" applyBorder="1" applyAlignment="1"/>
    <xf numFmtId="0" fontId="0" fillId="0" borderId="0" xfId="57" applyFont="1" applyFill="1" applyBorder="1" applyAlignment="1">
      <alignment vertical="center"/>
    </xf>
    <xf numFmtId="0" fontId="0" fillId="0" borderId="0" xfId="57" applyFont="1" applyFill="1" applyBorder="1" applyAlignment="1"/>
    <xf numFmtId="0" fontId="2" fillId="0" borderId="0" xfId="55" applyFont="1" applyAlignment="1">
      <alignment horizontal="center" vertical="center"/>
    </xf>
    <xf numFmtId="0" fontId="3" fillId="0" borderId="0" xfId="55" applyFont="1" applyAlignment="1" applyProtection="1">
      <protection locked="0"/>
    </xf>
    <xf numFmtId="0" fontId="5" fillId="0" borderId="1" xfId="55" applyFont="1" applyBorder="1" applyAlignment="1" applyProtection="1">
      <alignment vertical="center"/>
      <protection locked="0"/>
    </xf>
    <xf numFmtId="0" fontId="4" fillId="0" borderId="2" xfId="57" applyFont="1" applyFill="1" applyBorder="1" applyAlignment="1">
      <alignment horizontal="center" vertical="center" wrapText="1"/>
    </xf>
    <xf numFmtId="0" fontId="4" fillId="0" borderId="3" xfId="60" applyFont="1" applyFill="1" applyBorder="1" applyAlignment="1">
      <alignment horizontal="center" vertical="center" wrapText="1"/>
    </xf>
    <xf numFmtId="0" fontId="4" fillId="0" borderId="4" xfId="60" applyFont="1" applyFill="1" applyBorder="1" applyAlignment="1">
      <alignment horizontal="center" vertical="center" wrapText="1"/>
    </xf>
    <xf numFmtId="0" fontId="4" fillId="0" borderId="5" xfId="60" applyFont="1" applyFill="1" applyBorder="1" applyAlignment="1">
      <alignment horizontal="center" vertical="center" wrapText="1"/>
    </xf>
    <xf numFmtId="0" fontId="4" fillId="0" borderId="6" xfId="57" applyFont="1" applyFill="1" applyBorder="1" applyAlignment="1">
      <alignment horizontal="center" vertical="center" wrapText="1"/>
    </xf>
    <xf numFmtId="0" fontId="4" fillId="0" borderId="7" xfId="60" applyFont="1" applyFill="1" applyBorder="1" applyAlignment="1">
      <alignment horizontal="center" vertical="center" wrapText="1"/>
    </xf>
    <xf numFmtId="0" fontId="0" fillId="0" borderId="7" xfId="57" applyFont="1" applyFill="1" applyBorder="1" applyAlignment="1">
      <alignment horizontal="center" vertical="center"/>
    </xf>
    <xf numFmtId="181" fontId="0" fillId="0" borderId="7" xfId="57" applyNumberFormat="1" applyFont="1" applyFill="1" applyBorder="1" applyAlignment="1">
      <alignment horizontal="center" vertical="center"/>
    </xf>
    <xf numFmtId="181" fontId="0" fillId="0" borderId="7" xfId="60" applyNumberFormat="1" applyFont="1" applyFill="1" applyBorder="1" applyAlignment="1">
      <alignment horizontal="center" vertical="center"/>
    </xf>
    <xf numFmtId="179" fontId="0" fillId="0" borderId="0" xfId="57" applyNumberFormat="1" applyFont="1" applyFill="1" applyBorder="1" applyAlignment="1">
      <alignment vertical="center"/>
    </xf>
    <xf numFmtId="0" fontId="5" fillId="0" borderId="1" xfId="55" applyFont="1" applyBorder="1" applyAlignment="1" applyProtection="1">
      <alignment horizontal="right" vertical="center"/>
      <protection locked="0"/>
    </xf>
    <xf numFmtId="181" fontId="3" fillId="0" borderId="5" xfId="57" applyNumberFormat="1" applyFont="1" applyFill="1" applyBorder="1" applyAlignment="1">
      <alignment horizontal="center" vertical="center"/>
    </xf>
    <xf numFmtId="0" fontId="4" fillId="0" borderId="7" xfId="57" applyFont="1" applyFill="1" applyBorder="1" applyAlignment="1">
      <alignment horizontal="center" vertical="center" wrapText="1"/>
    </xf>
    <xf numFmtId="177" fontId="0" fillId="0" borderId="7" xfId="60" applyNumberFormat="1" applyFont="1" applyFill="1" applyBorder="1" applyAlignment="1">
      <alignment horizontal="center" vertical="center"/>
    </xf>
    <xf numFmtId="177" fontId="0" fillId="0" borderId="7" xfId="57" applyNumberFormat="1" applyFont="1" applyFill="1" applyBorder="1" applyAlignment="1">
      <alignment horizontal="center" vertical="center"/>
    </xf>
    <xf numFmtId="0" fontId="5" fillId="0" borderId="0" xfId="0" applyFont="1"/>
    <xf numFmtId="0" fontId="3" fillId="0" borderId="0" xfId="0" applyFont="1"/>
    <xf numFmtId="0" fontId="1" fillId="0" borderId="0" xfId="0" applyFont="1"/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178" fontId="0" fillId="0" borderId="7" xfId="53" applyNumberFormat="1" applyFont="1" applyBorder="1" applyAlignment="1">
      <alignment horizontal="center" vertical="center"/>
    </xf>
    <xf numFmtId="178" fontId="0" fillId="0" borderId="7" xfId="53" applyNumberFormat="1" applyFont="1" applyBorder="1" applyAlignment="1">
      <alignment vertical="center"/>
    </xf>
    <xf numFmtId="178" fontId="0" fillId="0" borderId="7" xfId="8" applyNumberFormat="1" applyFont="1" applyBorder="1" applyAlignment="1">
      <alignment horizontal="center" vertical="center"/>
    </xf>
    <xf numFmtId="178" fontId="4" fillId="0" borderId="7" xfId="53" applyNumberFormat="1" applyFont="1" applyBorder="1" applyAlignment="1">
      <alignment horizontal="center" vertical="center"/>
    </xf>
    <xf numFmtId="178" fontId="4" fillId="0" borderId="7" xfId="8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/>
    <xf numFmtId="0" fontId="6" fillId="0" borderId="0" xfId="32" applyFont="1" applyFill="1" applyAlignment="1">
      <alignment horizontal="center" vertical="center"/>
    </xf>
    <xf numFmtId="178" fontId="8" fillId="0" borderId="0" xfId="32" applyNumberFormat="1" applyFont="1" applyFill="1" applyBorder="1" applyAlignment="1">
      <alignment vertical="center"/>
    </xf>
    <xf numFmtId="178" fontId="9" fillId="0" borderId="0" xfId="32" applyNumberFormat="1" applyFont="1" applyFill="1" applyBorder="1" applyAlignment="1">
      <alignment horizontal="right" vertical="center"/>
    </xf>
    <xf numFmtId="0" fontId="9" fillId="0" borderId="7" xfId="21" applyNumberFormat="1" applyFont="1" applyFill="1" applyBorder="1" applyAlignment="1" applyProtection="1">
      <alignment horizontal="center" vertical="center"/>
    </xf>
    <xf numFmtId="0" fontId="8" fillId="0" borderId="7" xfId="21" applyNumberFormat="1" applyFont="1" applyFill="1" applyBorder="1" applyAlignment="1" applyProtection="1">
      <alignment vertical="center"/>
    </xf>
    <xf numFmtId="0" fontId="8" fillId="0" borderId="7" xfId="21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4" fillId="0" borderId="7" xfId="56" applyFont="1" applyBorder="1" applyAlignment="1">
      <alignment horizontal="center" vertical="center"/>
    </xf>
    <xf numFmtId="0" fontId="4" fillId="0" borderId="0" xfId="0" applyFont="1" applyBorder="1"/>
    <xf numFmtId="183" fontId="4" fillId="0" borderId="7" xfId="56" applyNumberFormat="1" applyFont="1" applyBorder="1" applyAlignment="1">
      <alignment horizontal="center" vertical="center" wrapText="1"/>
    </xf>
    <xf numFmtId="0" fontId="0" fillId="0" borderId="7" xfId="56" applyFont="1" applyBorder="1" applyAlignment="1">
      <alignment horizontal="justify" vertical="center" wrapText="1"/>
    </xf>
    <xf numFmtId="49" fontId="0" fillId="0" borderId="7" xfId="56" applyNumberFormat="1" applyFont="1" applyBorder="1" applyAlignment="1">
      <alignment horizontal="right" vertical="center" wrapText="1"/>
    </xf>
    <xf numFmtId="49" fontId="0" fillId="0" borderId="7" xfId="56" applyNumberFormat="1" applyFont="1" applyBorder="1" applyAlignment="1">
      <alignment horizontal="right" vertical="center"/>
    </xf>
    <xf numFmtId="183" fontId="0" fillId="0" borderId="7" xfId="56" applyNumberFormat="1" applyFont="1" applyBorder="1" applyAlignment="1">
      <alignment horizontal="right" vertical="center"/>
    </xf>
    <xf numFmtId="0" fontId="0" fillId="0" borderId="0" xfId="0" applyFont="1" applyBorder="1"/>
    <xf numFmtId="0" fontId="0" fillId="0" borderId="7" xfId="56" applyFont="1" applyBorder="1" applyAlignment="1">
      <alignment horizontal="left" vertical="center" wrapText="1"/>
    </xf>
    <xf numFmtId="49" fontId="0" fillId="0" borderId="7" xfId="56" applyNumberFormat="1" applyFont="1" applyBorder="1" applyAlignment="1">
      <alignment horizontal="center" vertical="center" wrapText="1"/>
    </xf>
    <xf numFmtId="49" fontId="0" fillId="0" borderId="7" xfId="56" applyNumberFormat="1" applyFont="1" applyBorder="1" applyAlignment="1">
      <alignment horizontal="center" vertical="center"/>
    </xf>
    <xf numFmtId="183" fontId="0" fillId="0" borderId="7" xfId="56" applyNumberFormat="1" applyFont="1" applyBorder="1" applyAlignment="1">
      <alignment horizontal="center" vertical="center"/>
    </xf>
    <xf numFmtId="0" fontId="4" fillId="0" borderId="7" xfId="56" applyFont="1" applyBorder="1" applyAlignment="1">
      <alignment horizontal="center" vertical="center" wrapText="1"/>
    </xf>
    <xf numFmtId="49" fontId="4" fillId="0" borderId="7" xfId="56" applyNumberFormat="1" applyFont="1" applyBorder="1" applyAlignment="1">
      <alignment horizontal="center" vertical="center" wrapText="1"/>
    </xf>
    <xf numFmtId="49" fontId="4" fillId="0" borderId="7" xfId="56" applyNumberFormat="1" applyFont="1" applyBorder="1" applyAlignment="1">
      <alignment horizontal="center" vertical="center"/>
    </xf>
    <xf numFmtId="183" fontId="4" fillId="0" borderId="7" xfId="56" applyNumberFormat="1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7" xfId="56" applyFont="1" applyBorder="1" applyAlignment="1">
      <alignment vertical="center"/>
    </xf>
    <xf numFmtId="0" fontId="0" fillId="0" borderId="7" xfId="56" applyFont="1" applyBorder="1" applyAlignment="1">
      <alignment horizontal="center" vertical="center"/>
    </xf>
    <xf numFmtId="0" fontId="0" fillId="0" borderId="7" xfId="56" applyFont="1" applyBorder="1" applyAlignment="1">
      <alignment horizontal="center" vertical="center" wrapText="1"/>
    </xf>
    <xf numFmtId="184" fontId="0" fillId="0" borderId="7" xfId="56" applyNumberFormat="1" applyFont="1" applyBorder="1" applyAlignment="1">
      <alignment horizontal="center" vertical="center"/>
    </xf>
    <xf numFmtId="0" fontId="14" fillId="0" borderId="0" xfId="0" applyFont="1" applyBorder="1"/>
    <xf numFmtId="0" fontId="15" fillId="0" borderId="0" xfId="0" applyFont="1" applyFill="1" applyBorder="1"/>
    <xf numFmtId="183" fontId="4" fillId="0" borderId="7" xfId="56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8" fillId="0" borderId="7" xfId="21" applyNumberFormat="1" applyFont="1" applyFill="1" applyBorder="1" applyAlignment="1" applyProtection="1">
      <alignment horizontal="left" vertical="center"/>
    </xf>
    <xf numFmtId="0" fontId="8" fillId="0" borderId="7" xfId="21" applyNumberFormat="1" applyFont="1" applyFill="1" applyBorder="1" applyAlignment="1" applyProtection="1">
      <alignment horizontal="right" vertical="center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0" fillId="0" borderId="0" xfId="0" applyFont="1" applyFill="1" applyAlignment="1"/>
    <xf numFmtId="0" fontId="2" fillId="0" borderId="0" xfId="0" applyFont="1" applyFill="1" applyAlignment="1" applyProtection="1">
      <alignment horizontal="center"/>
    </xf>
    <xf numFmtId="181" fontId="3" fillId="0" borderId="0" xfId="0" applyNumberFormat="1" applyFont="1" applyFill="1" applyAlignment="1"/>
    <xf numFmtId="0" fontId="5" fillId="0" borderId="0" xfId="0" applyFont="1" applyFill="1" applyBorder="1" applyAlignment="1" applyProtection="1">
      <alignment horizontal="right" vertical="center"/>
      <protection locked="0"/>
    </xf>
    <xf numFmtId="178" fontId="3" fillId="0" borderId="7" xfId="0" applyNumberFormat="1" applyFont="1" applyFill="1" applyBorder="1" applyAlignment="1" applyProtection="1">
      <alignment horizontal="center" vertical="center"/>
      <protection locked="0"/>
    </xf>
    <xf numFmtId="178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7" xfId="19" applyNumberFormat="1" applyFont="1" applyFill="1" applyBorder="1" applyAlignment="1" applyProtection="1">
      <alignment vertical="center" wrapText="1"/>
    </xf>
    <xf numFmtId="181" fontId="3" fillId="0" borderId="7" xfId="0" applyNumberFormat="1" applyFont="1" applyFill="1" applyBorder="1" applyAlignment="1" applyProtection="1">
      <alignment vertical="center"/>
      <protection locked="0"/>
    </xf>
    <xf numFmtId="183" fontId="3" fillId="0" borderId="7" xfId="11" applyNumberFormat="1" applyFont="1" applyBorder="1" applyAlignment="1" applyProtection="1">
      <alignment vertical="center"/>
      <protection locked="0"/>
    </xf>
    <xf numFmtId="178" fontId="3" fillId="0" borderId="7" xfId="0" applyNumberFormat="1" applyFont="1" applyFill="1" applyBorder="1" applyAlignment="1" applyProtection="1">
      <alignment vertical="center"/>
      <protection locked="0"/>
    </xf>
    <xf numFmtId="181" fontId="16" fillId="0" borderId="7" xfId="59" applyNumberFormat="1" applyFont="1" applyFill="1" applyBorder="1" applyAlignment="1" applyProtection="1">
      <alignment horizontal="right" vertical="center"/>
    </xf>
    <xf numFmtId="178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181" fontId="5" fillId="0" borderId="7" xfId="0" applyNumberFormat="1" applyFont="1" applyFill="1" applyBorder="1" applyAlignment="1" applyProtection="1">
      <alignment vertical="center"/>
      <protection locked="0"/>
    </xf>
    <xf numFmtId="183" fontId="5" fillId="0" borderId="7" xfId="11" applyNumberFormat="1" applyFont="1" applyBorder="1" applyAlignment="1" applyProtection="1">
      <alignment vertical="center"/>
      <protection locked="0"/>
    </xf>
    <xf numFmtId="178" fontId="5" fillId="0" borderId="7" xfId="0" applyNumberFormat="1" applyFont="1" applyFill="1" applyBorder="1" applyAlignment="1" applyProtection="1">
      <alignment vertical="center"/>
      <protection locked="0"/>
    </xf>
    <xf numFmtId="3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1" fillId="0" borderId="0" xfId="0" applyFont="1" applyFill="1"/>
    <xf numFmtId="0" fontId="2" fillId="0" borderId="0" xfId="0" applyFont="1" applyFill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right" vertical="center" wrapText="1"/>
      <protection locked="0"/>
    </xf>
    <xf numFmtId="178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178" fontId="3" fillId="0" borderId="7" xfId="0" applyNumberFormat="1" applyFont="1" applyFill="1" applyBorder="1" applyAlignment="1" applyProtection="1">
      <alignment horizontal="left" vertical="center" wrapText="1"/>
      <protection locked="0"/>
    </xf>
    <xf numFmtId="181" fontId="3" fillId="0" borderId="7" xfId="0" applyNumberFormat="1" applyFont="1" applyFill="1" applyBorder="1" applyAlignment="1" applyProtection="1">
      <alignment vertical="center" wrapText="1"/>
      <protection locked="0"/>
    </xf>
    <xf numFmtId="9" fontId="3" fillId="0" borderId="7" xfId="11" applyFont="1" applyBorder="1" applyAlignment="1" applyProtection="1">
      <alignment vertical="center" wrapText="1"/>
      <protection locked="0"/>
    </xf>
    <xf numFmtId="178" fontId="3" fillId="0" borderId="7" xfId="0" applyNumberFormat="1" applyFont="1" applyFill="1" applyBorder="1" applyAlignment="1" applyProtection="1">
      <alignment vertical="center" wrapText="1"/>
      <protection locked="0"/>
    </xf>
    <xf numFmtId="9" fontId="17" fillId="0" borderId="7" xfId="11" applyFont="1" applyBorder="1" applyAlignment="1" applyProtection="1">
      <alignment vertical="center" wrapText="1"/>
      <protection locked="0"/>
    </xf>
    <xf numFmtId="181" fontId="5" fillId="0" borderId="7" xfId="0" applyNumberFormat="1" applyFont="1" applyFill="1" applyBorder="1" applyAlignment="1" applyProtection="1">
      <alignment vertical="center" wrapText="1"/>
      <protection locked="0"/>
    </xf>
    <xf numFmtId="9" fontId="5" fillId="0" borderId="7" xfId="11" applyFont="1" applyBorder="1" applyAlignment="1" applyProtection="1">
      <alignment vertical="center" wrapText="1"/>
      <protection locked="0"/>
    </xf>
    <xf numFmtId="178" fontId="17" fillId="0" borderId="7" xfId="0" applyNumberFormat="1" applyFont="1" applyFill="1" applyBorder="1" applyAlignment="1" applyProtection="1">
      <alignment vertical="center" wrapText="1"/>
      <protection locked="0"/>
    </xf>
    <xf numFmtId="178" fontId="5" fillId="0" borderId="7" xfId="0" applyNumberFormat="1" applyFont="1" applyFill="1" applyBorder="1" applyAlignment="1" applyProtection="1">
      <alignment horizontal="center" vertical="center"/>
      <protection locked="0"/>
    </xf>
    <xf numFmtId="178" fontId="3" fillId="0" borderId="7" xfId="0" applyNumberFormat="1" applyFont="1" applyFill="1" applyBorder="1" applyAlignment="1" applyProtection="1">
      <alignment horizontal="left" vertical="center" indent="1"/>
      <protection locked="0"/>
    </xf>
    <xf numFmtId="9" fontId="3" fillId="0" borderId="7" xfId="11" applyFont="1" applyBorder="1" applyAlignment="1" applyProtection="1">
      <alignment vertical="center"/>
      <protection locked="0"/>
    </xf>
    <xf numFmtId="9" fontId="5" fillId="0" borderId="7" xfId="11" applyFont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right" vertical="center"/>
      <protection locked="0"/>
    </xf>
    <xf numFmtId="178" fontId="4" fillId="0" borderId="7" xfId="0" applyNumberFormat="1" applyFont="1" applyFill="1" applyBorder="1" applyAlignment="1" applyProtection="1">
      <alignment horizontal="center" vertical="center"/>
      <protection locked="0"/>
    </xf>
    <xf numFmtId="181" fontId="3" fillId="0" borderId="7" xfId="0" applyNumberFormat="1" applyFont="1" applyFill="1" applyBorder="1" applyAlignment="1" applyProtection="1">
      <alignment horizontal="right" vertical="center"/>
      <protection locked="0"/>
    </xf>
    <xf numFmtId="0" fontId="18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3" fontId="3" fillId="0" borderId="7" xfId="0" applyNumberFormat="1" applyFont="1" applyFill="1" applyBorder="1" applyAlignment="1" applyProtection="1">
      <alignment horizontal="right" vertical="center"/>
    </xf>
    <xf numFmtId="0" fontId="3" fillId="0" borderId="7" xfId="0" applyNumberFormat="1" applyFont="1" applyFill="1" applyBorder="1" applyAlignment="1" applyProtection="1">
      <alignment vertical="center" wrapText="1"/>
    </xf>
    <xf numFmtId="0" fontId="0" fillId="0" borderId="0" xfId="0" applyFill="1" applyAlignment="1"/>
    <xf numFmtId="0" fontId="4" fillId="0" borderId="0" xfId="0" applyFont="1" applyFill="1" applyAlignment="1"/>
    <xf numFmtId="0" fontId="3" fillId="0" borderId="0" xfId="0" applyFont="1" applyFill="1" applyAlignment="1" applyProtection="1">
      <protection locked="0"/>
    </xf>
    <xf numFmtId="183" fontId="3" fillId="0" borderId="0" xfId="0" applyNumberFormat="1" applyFont="1" applyFill="1" applyBorder="1" applyAlignment="1" applyProtection="1">
      <alignment horizontal="right" vertical="center"/>
      <protection locked="0"/>
    </xf>
    <xf numFmtId="183" fontId="5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183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185" fontId="3" fillId="0" borderId="7" xfId="0" applyNumberFormat="1" applyFont="1" applyFill="1" applyBorder="1" applyAlignment="1" applyProtection="1">
      <alignment horizontal="right" vertical="center"/>
    </xf>
    <xf numFmtId="176" fontId="3" fillId="0" borderId="7" xfId="0" applyNumberFormat="1" applyFont="1" applyFill="1" applyBorder="1" applyAlignment="1" applyProtection="1">
      <alignment horizontal="right" vertical="center"/>
    </xf>
    <xf numFmtId="183" fontId="0" fillId="0" borderId="7" xfId="11" applyNumberFormat="1" applyFont="1" applyFill="1" applyBorder="1" applyAlignment="1" applyProtection="1">
      <alignment horizontal="right" vertical="center"/>
      <protection locked="0"/>
    </xf>
    <xf numFmtId="9" fontId="0" fillId="0" borderId="7" xfId="11" applyFont="1" applyFill="1" applyBorder="1" applyAlignment="1" applyProtection="1">
      <alignment vertical="center"/>
      <protection locked="0"/>
    </xf>
    <xf numFmtId="186" fontId="3" fillId="0" borderId="7" xfId="0" applyNumberFormat="1" applyFont="1" applyFill="1" applyBorder="1" applyAlignment="1" applyProtection="1">
      <alignment horizontal="right" vertical="center"/>
      <protection locked="0"/>
    </xf>
    <xf numFmtId="180" fontId="3" fillId="0" borderId="7" xfId="0" applyNumberFormat="1" applyFont="1" applyFill="1" applyBorder="1" applyAlignment="1" applyProtection="1">
      <alignment horizontal="right" vertical="center"/>
      <protection locked="0"/>
    </xf>
    <xf numFmtId="10" fontId="0" fillId="0" borderId="7" xfId="11" applyNumberFormat="1" applyFont="1" applyFill="1" applyBorder="1" applyAlignment="1" applyProtection="1">
      <alignment horizontal="right" vertical="center"/>
      <protection locked="0"/>
    </xf>
    <xf numFmtId="9" fontId="0" fillId="0" borderId="7" xfId="11" applyFont="1" applyFill="1" applyBorder="1" applyAlignment="1" applyProtection="1">
      <alignment vertical="center" wrapText="1"/>
      <protection locked="0"/>
    </xf>
    <xf numFmtId="9" fontId="20" fillId="0" borderId="7" xfId="11" applyFont="1" applyFill="1" applyBorder="1" applyAlignment="1" applyProtection="1">
      <alignment vertical="center" wrapText="1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176" fontId="5" fillId="0" borderId="7" xfId="0" applyNumberFormat="1" applyFont="1" applyFill="1" applyBorder="1" applyAlignment="1" applyProtection="1">
      <alignment horizontal="right" vertical="center"/>
      <protection locked="0"/>
    </xf>
    <xf numFmtId="180" fontId="5" fillId="0" borderId="7" xfId="0" applyNumberFormat="1" applyFont="1" applyFill="1" applyBorder="1" applyAlignment="1" applyProtection="1">
      <alignment horizontal="right" vertical="center"/>
      <protection locked="0"/>
    </xf>
    <xf numFmtId="176" fontId="5" fillId="0" borderId="7" xfId="0" applyNumberFormat="1" applyFont="1" applyFill="1" applyBorder="1" applyAlignment="1" applyProtection="1">
      <alignment horizontal="right" vertical="center"/>
    </xf>
    <xf numFmtId="183" fontId="4" fillId="0" borderId="7" xfId="11" applyNumberFormat="1" applyFont="1" applyFill="1" applyBorder="1" applyAlignment="1" applyProtection="1">
      <alignment horizontal="right" vertical="center"/>
      <protection locked="0"/>
    </xf>
    <xf numFmtId="0" fontId="4" fillId="0" borderId="7" xfId="11" applyNumberFormat="1" applyFont="1" applyFill="1" applyBorder="1" applyAlignment="1" applyProtection="1">
      <alignment horizontal="right" vertical="center"/>
      <protection locked="0"/>
    </xf>
    <xf numFmtId="9" fontId="4" fillId="0" borderId="7" xfId="11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0" fillId="0" borderId="0" xfId="0" applyFont="1" applyFill="1" applyAlignment="1" applyProtection="1">
      <protection locked="0"/>
    </xf>
    <xf numFmtId="178" fontId="0" fillId="0" borderId="0" xfId="0" applyNumberFormat="1" applyFont="1" applyFill="1" applyAlignment="1" applyProtection="1">
      <protection locked="0"/>
    </xf>
    <xf numFmtId="178" fontId="1" fillId="0" borderId="0" xfId="0" applyNumberFormat="1" applyFont="1" applyFill="1" applyAlignment="1" applyProtection="1">
      <alignment vertical="center"/>
      <protection locked="0"/>
    </xf>
    <xf numFmtId="178" fontId="3" fillId="0" borderId="0" xfId="0" applyNumberFormat="1" applyFont="1" applyFill="1" applyAlignment="1" applyProtection="1">
      <protection locked="0"/>
    </xf>
    <xf numFmtId="178" fontId="5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7" xfId="0" applyFont="1" applyFill="1" applyBorder="1" applyAlignment="1" applyProtection="1">
      <alignment vertical="center"/>
      <protection locked="0"/>
    </xf>
    <xf numFmtId="181" fontId="3" fillId="0" borderId="7" xfId="0" applyNumberFormat="1" applyFont="1" applyFill="1" applyBorder="1" applyAlignment="1" applyProtection="1">
      <alignment vertical="center"/>
    </xf>
    <xf numFmtId="185" fontId="3" fillId="0" borderId="7" xfId="0" applyNumberFormat="1" applyFont="1" applyFill="1" applyBorder="1" applyAlignment="1" applyProtection="1">
      <alignment vertical="center"/>
    </xf>
    <xf numFmtId="182" fontId="3" fillId="0" borderId="7" xfId="0" applyNumberFormat="1" applyFont="1" applyFill="1" applyBorder="1" applyAlignment="1" applyProtection="1">
      <alignment vertical="center"/>
      <protection locked="0"/>
    </xf>
    <xf numFmtId="182" fontId="5" fillId="0" borderId="7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 applyFont="1" applyFill="1" applyAlignment="1" applyProtection="1">
      <protection locked="0"/>
    </xf>
    <xf numFmtId="0" fontId="21" fillId="0" borderId="0" xfId="0" applyFont="1" applyFill="1" applyAlignment="1">
      <alignment vertical="center"/>
    </xf>
    <xf numFmtId="0" fontId="22" fillId="0" borderId="8" xfId="33" applyNumberFormat="1" applyFont="1" applyFill="1" applyBorder="1" applyAlignment="1" applyProtection="1">
      <alignment wrapText="1"/>
    </xf>
    <xf numFmtId="0" fontId="22" fillId="0" borderId="0" xfId="33" applyFont="1" applyFill="1"/>
    <xf numFmtId="179" fontId="1" fillId="0" borderId="0" xfId="58" applyNumberFormat="1" applyFont="1" applyFill="1" applyAlignment="1" applyProtection="1">
      <alignment horizontal="right" vertical="center"/>
    </xf>
    <xf numFmtId="0" fontId="3" fillId="0" borderId="0" xfId="58" applyNumberFormat="1" applyFont="1" applyFill="1" applyBorder="1" applyAlignment="1" applyProtection="1">
      <alignment vertical="center"/>
    </xf>
    <xf numFmtId="0" fontId="23" fillId="0" borderId="7" xfId="33" applyNumberFormat="1" applyFont="1" applyFill="1" applyBorder="1" applyAlignment="1" applyProtection="1">
      <alignment horizontal="center" vertical="center" wrapText="1"/>
    </xf>
    <xf numFmtId="0" fontId="23" fillId="0" borderId="7" xfId="33" applyNumberFormat="1" applyFont="1" applyFill="1" applyBorder="1" applyAlignment="1" applyProtection="1">
      <alignment horizontal="center" vertical="center"/>
    </xf>
    <xf numFmtId="0" fontId="24" fillId="0" borderId="7" xfId="33" applyNumberFormat="1" applyFont="1" applyFill="1" applyBorder="1" applyAlignment="1" applyProtection="1">
      <alignment horizontal="left" vertical="center" indent="1"/>
    </xf>
    <xf numFmtId="3" fontId="25" fillId="0" borderId="7" xfId="0" applyNumberFormat="1" applyFont="1" applyFill="1" applyBorder="1" applyAlignment="1" applyProtection="1">
      <alignment horizontal="right" vertical="center"/>
    </xf>
    <xf numFmtId="3" fontId="25" fillId="2" borderId="7" xfId="0" applyNumberFormat="1" applyFont="1" applyFill="1" applyBorder="1" applyAlignment="1" applyProtection="1">
      <alignment horizontal="right" vertical="center"/>
    </xf>
    <xf numFmtId="0" fontId="25" fillId="0" borderId="7" xfId="0" applyNumberFormat="1" applyFont="1" applyFill="1" applyBorder="1" applyAlignment="1" applyProtection="1">
      <alignment horizontal="left" vertical="center" indent="1"/>
    </xf>
    <xf numFmtId="0" fontId="22" fillId="0" borderId="7" xfId="33" applyNumberFormat="1" applyFont="1" applyFill="1" applyBorder="1" applyAlignment="1" applyProtection="1">
      <alignment horizontal="center" vertical="center"/>
    </xf>
    <xf numFmtId="3" fontId="22" fillId="0" borderId="7" xfId="33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/>
    <xf numFmtId="0" fontId="26" fillId="0" borderId="0" xfId="0" applyFont="1" applyFill="1" applyBorder="1" applyAlignment="1">
      <alignment horizontal="center" vertical="center"/>
    </xf>
    <xf numFmtId="0" fontId="27" fillId="0" borderId="0" xfId="61" applyNumberFormat="1" applyFont="1" applyFill="1" applyBorder="1" applyAlignment="1" applyProtection="1">
      <alignment vertical="center"/>
    </xf>
    <xf numFmtId="0" fontId="27" fillId="0" borderId="0" xfId="61" applyNumberFormat="1" applyFont="1" applyFill="1" applyBorder="1" applyAlignment="1" applyProtection="1">
      <alignment horizontal="right" vertical="center"/>
    </xf>
    <xf numFmtId="0" fontId="28" fillId="0" borderId="7" xfId="61" applyNumberFormat="1" applyFont="1" applyFill="1" applyBorder="1" applyAlignment="1" applyProtection="1">
      <alignment horizontal="center" vertical="center"/>
    </xf>
    <xf numFmtId="49" fontId="28" fillId="0" borderId="3" xfId="0" applyNumberFormat="1" applyFont="1" applyFill="1" applyBorder="1" applyAlignment="1" applyProtection="1">
      <alignment horizontal="left" vertical="center"/>
    </xf>
    <xf numFmtId="181" fontId="29" fillId="0" borderId="7" xfId="0" applyNumberFormat="1" applyFont="1" applyFill="1" applyBorder="1" applyAlignment="1" applyProtection="1">
      <alignment horizontal="right" vertical="center" wrapText="1"/>
    </xf>
    <xf numFmtId="0" fontId="0" fillId="0" borderId="7" xfId="0" applyFill="1" applyBorder="1" applyAlignment="1">
      <alignment vertical="center"/>
    </xf>
    <xf numFmtId="49" fontId="30" fillId="0" borderId="3" xfId="0" applyNumberFormat="1" applyFont="1" applyFill="1" applyBorder="1" applyAlignment="1" applyProtection="1">
      <alignment horizontal="left" vertical="center"/>
    </xf>
    <xf numFmtId="0" fontId="31" fillId="0" borderId="7" xfId="0" applyFont="1" applyFill="1" applyBorder="1" applyAlignment="1">
      <alignment vertical="center"/>
    </xf>
    <xf numFmtId="0" fontId="32" fillId="0" borderId="7" xfId="0" applyFont="1" applyFill="1" applyBorder="1" applyAlignment="1">
      <alignment vertical="center"/>
    </xf>
    <xf numFmtId="0" fontId="31" fillId="0" borderId="7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 wrapText="1"/>
    </xf>
    <xf numFmtId="49" fontId="30" fillId="0" borderId="7" xfId="0" applyNumberFormat="1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 applyProtection="1">
      <alignment horizontal="left" vertical="center"/>
    </xf>
    <xf numFmtId="49" fontId="28" fillId="0" borderId="3" xfId="0" applyNumberFormat="1" applyFont="1" applyFill="1" applyBorder="1" applyAlignment="1" applyProtection="1">
      <alignment horizontal="center" vertical="center"/>
    </xf>
    <xf numFmtId="181" fontId="33" fillId="0" borderId="7" xfId="0" applyNumberFormat="1" applyFont="1" applyFill="1" applyBorder="1" applyAlignment="1" applyProtection="1">
      <alignment horizontal="right" vertical="center" wrapText="1"/>
    </xf>
    <xf numFmtId="49" fontId="30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179" fontId="3" fillId="0" borderId="0" xfId="0" applyNumberFormat="1" applyFont="1" applyFill="1" applyAlignment="1">
      <alignment horizontal="right" vertical="center"/>
    </xf>
    <xf numFmtId="0" fontId="1" fillId="0" borderId="0" xfId="58" applyFont="1" applyFill="1" applyAlignment="1">
      <alignment vertical="center"/>
    </xf>
    <xf numFmtId="0" fontId="3" fillId="0" borderId="0" xfId="58" applyNumberFormat="1" applyFont="1" applyFill="1" applyAlignment="1" applyProtection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179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183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181" fontId="3" fillId="0" borderId="7" xfId="58" applyNumberFormat="1" applyFont="1" applyFill="1" applyBorder="1" applyAlignment="1" applyProtection="1">
      <alignment horizontal="right" vertical="center" wrapText="1"/>
    </xf>
    <xf numFmtId="187" fontId="3" fillId="0" borderId="7" xfId="58" applyNumberFormat="1" applyFont="1" applyFill="1" applyBorder="1" applyAlignment="1">
      <alignment vertical="center" wrapText="1"/>
    </xf>
    <xf numFmtId="181" fontId="3" fillId="0" borderId="7" xfId="0" applyNumberFormat="1" applyFont="1" applyFill="1" applyBorder="1" applyAlignment="1" applyProtection="1">
      <alignment horizontal="right"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left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81" fontId="5" fillId="0" borderId="7" xfId="0" applyNumberFormat="1" applyFont="1" applyFill="1" applyBorder="1" applyAlignment="1" applyProtection="1">
      <alignment horizontal="right" vertical="center" wrapText="1"/>
      <protection locked="0"/>
    </xf>
    <xf numFmtId="179" fontId="3" fillId="0" borderId="7" xfId="0" applyNumberFormat="1" applyFont="1" applyFill="1" applyBorder="1" applyAlignment="1">
      <alignment vertical="center" wrapText="1"/>
    </xf>
    <xf numFmtId="179" fontId="3" fillId="0" borderId="0" xfId="0" applyNumberFormat="1" applyFont="1" applyFill="1" applyAlignment="1">
      <alignment vertical="center"/>
    </xf>
    <xf numFmtId="0" fontId="4" fillId="0" borderId="0" xfId="0" applyFont="1" applyFill="1"/>
    <xf numFmtId="0" fontId="0" fillId="0" borderId="0" xfId="0" applyFill="1"/>
    <xf numFmtId="43" fontId="6" fillId="0" borderId="0" xfId="8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176" fontId="7" fillId="0" borderId="7" xfId="0" applyNumberFormat="1" applyFont="1" applyFill="1" applyBorder="1" applyAlignment="1">
      <alignment vertical="center"/>
    </xf>
    <xf numFmtId="0" fontId="0" fillId="0" borderId="7" xfId="0" applyFill="1" applyBorder="1"/>
    <xf numFmtId="0" fontId="7" fillId="0" borderId="7" xfId="0" applyFont="1" applyFill="1" applyBorder="1" applyAlignment="1">
      <alignment vertical="center"/>
    </xf>
    <xf numFmtId="0" fontId="34" fillId="0" borderId="7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vertical="center"/>
    </xf>
    <xf numFmtId="176" fontId="35" fillId="0" borderId="7" xfId="0" applyNumberFormat="1" applyFont="1" applyFill="1" applyBorder="1" applyAlignment="1">
      <alignment vertical="center"/>
    </xf>
    <xf numFmtId="0" fontId="4" fillId="0" borderId="7" xfId="0" applyFont="1" applyFill="1" applyBorder="1"/>
    <xf numFmtId="0" fontId="0" fillId="0" borderId="0" xfId="0" applyFill="1" applyBorder="1"/>
    <xf numFmtId="43" fontId="36" fillId="0" borderId="0" xfId="8" applyFont="1" applyFill="1" applyBorder="1" applyAlignment="1">
      <alignment horizontal="center" vertical="center"/>
    </xf>
    <xf numFmtId="43" fontId="37" fillId="0" borderId="0" xfId="8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right" vertical="center"/>
    </xf>
    <xf numFmtId="178" fontId="8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3" fontId="25" fillId="0" borderId="7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/>
    <xf numFmtId="0" fontId="8" fillId="0" borderId="7" xfId="0" applyFont="1" applyFill="1" applyBorder="1" applyAlignment="1">
      <alignment horizontal="right" vertical="center"/>
    </xf>
    <xf numFmtId="0" fontId="38" fillId="0" borderId="0" xfId="0" applyFont="1" applyFill="1" applyAlignment="1">
      <alignment horizontal="center" vertical="center"/>
    </xf>
    <xf numFmtId="0" fontId="39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horizontal="left" vertical="center"/>
    </xf>
    <xf numFmtId="0" fontId="40" fillId="0" borderId="0" xfId="0" applyFont="1" applyFill="1" applyAlignment="1">
      <alignment horizontal="left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_综合科2015年铜川市预算执行情况和2016年预算表（人大报告表）" xfId="19"/>
    <cellStyle name="标题 1" xfId="20" builtinId="16"/>
    <cellStyle name="常规_印台区2015财政决算报表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20160104152930396 (2)" xfId="32"/>
    <cellStyle name="常规_经济分类决算本级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2015年全市社会保险基金收支预算执行情况表" xfId="53"/>
    <cellStyle name="常规 3" xfId="54"/>
    <cellStyle name="常规_2016债务余额（报人大2017-4-7）" xfId="55"/>
    <cellStyle name="常规_市本级国资预算执行情况" xfId="56"/>
    <cellStyle name="常规_铜川市2015年底政府性债务余额情况表" xfId="57"/>
    <cellStyle name="常规_本级" xfId="58"/>
    <cellStyle name="常规 2" xfId="59"/>
    <cellStyle name="常规_铜川市2015年底政府性债务余额情况表_2016债务余额（报人大）" xfId="60"/>
    <cellStyle name="常规 4" xfId="61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workbookViewId="0">
      <selection activeCell="L15" sqref="L15"/>
    </sheetView>
  </sheetViews>
  <sheetFormatPr defaultColWidth="9" defaultRowHeight="14.25" outlineLevelCol="7"/>
  <cols>
    <col min="8" max="8" width="18" customWidth="1"/>
  </cols>
  <sheetData>
    <row r="1" ht="25.5" spans="1:8">
      <c r="A1" s="266" t="s">
        <v>0</v>
      </c>
      <c r="B1" s="266"/>
      <c r="C1" s="266"/>
      <c r="D1" s="266"/>
      <c r="E1" s="266"/>
      <c r="F1" s="266"/>
      <c r="G1" s="266"/>
      <c r="H1" s="266"/>
    </row>
    <row r="2" ht="19" customHeight="1" spans="1:8">
      <c r="A2" s="267" t="s">
        <v>1</v>
      </c>
      <c r="B2" s="267"/>
      <c r="C2" s="267"/>
      <c r="D2" s="267"/>
      <c r="E2" s="267"/>
      <c r="F2" s="267"/>
      <c r="G2" s="267"/>
      <c r="H2" s="267"/>
    </row>
    <row r="3" s="234" customFormat="1" ht="19" customHeight="1" spans="1:8">
      <c r="A3" s="268" t="s">
        <v>2</v>
      </c>
      <c r="B3" s="268"/>
      <c r="C3" s="268"/>
      <c r="D3" s="268"/>
      <c r="E3" s="268"/>
      <c r="F3" s="268"/>
      <c r="G3" s="268"/>
      <c r="H3" s="268"/>
    </row>
    <row r="4" s="234" customFormat="1" ht="19" customHeight="1" spans="1:8">
      <c r="A4" s="268" t="s">
        <v>3</v>
      </c>
      <c r="B4" s="268"/>
      <c r="C4" s="268"/>
      <c r="D4" s="268"/>
      <c r="E4" s="268"/>
      <c r="F4" s="268"/>
      <c r="G4" s="268"/>
      <c r="H4" s="268"/>
    </row>
    <row r="5" s="234" customFormat="1" ht="19" customHeight="1" spans="1:8">
      <c r="A5" s="268" t="s">
        <v>4</v>
      </c>
      <c r="B5" s="268"/>
      <c r="C5" s="268"/>
      <c r="D5" s="268"/>
      <c r="E5" s="268"/>
      <c r="F5" s="268"/>
      <c r="G5" s="268"/>
      <c r="H5" s="268"/>
    </row>
    <row r="6" s="234" customFormat="1" ht="19" customHeight="1" spans="1:8">
      <c r="A6" s="268" t="s">
        <v>5</v>
      </c>
      <c r="B6" s="268"/>
      <c r="C6" s="268"/>
      <c r="D6" s="268"/>
      <c r="E6" s="268"/>
      <c r="F6" s="268"/>
      <c r="G6" s="268"/>
      <c r="H6" s="268"/>
    </row>
    <row r="7" s="234" customFormat="1" ht="19" customHeight="1" spans="1:8">
      <c r="A7" s="268" t="s">
        <v>6</v>
      </c>
      <c r="B7" s="268"/>
      <c r="C7" s="268"/>
      <c r="D7" s="268"/>
      <c r="E7" s="268"/>
      <c r="F7" s="268"/>
      <c r="G7" s="268"/>
      <c r="H7" s="268"/>
    </row>
    <row r="8" s="234" customFormat="1" ht="19" customHeight="1" spans="1:8">
      <c r="A8" s="268" t="s">
        <v>7</v>
      </c>
      <c r="B8" s="268"/>
      <c r="C8" s="268"/>
      <c r="D8" s="268"/>
      <c r="E8" s="268"/>
      <c r="F8" s="268"/>
      <c r="G8" s="268"/>
      <c r="H8" s="268"/>
    </row>
    <row r="9" s="234" customFormat="1" ht="19" customHeight="1" spans="1:8">
      <c r="A9" s="268" t="s">
        <v>8</v>
      </c>
      <c r="B9" s="268"/>
      <c r="C9" s="268"/>
      <c r="D9" s="268"/>
      <c r="E9" s="268"/>
      <c r="F9" s="268"/>
      <c r="G9" s="268"/>
      <c r="H9" s="268"/>
    </row>
    <row r="10" s="234" customFormat="1" ht="19" customHeight="1" spans="1:8">
      <c r="A10" s="269" t="s">
        <v>9</v>
      </c>
      <c r="B10" s="269"/>
      <c r="C10" s="269"/>
      <c r="D10" s="269"/>
      <c r="E10" s="269"/>
      <c r="F10" s="269"/>
      <c r="G10" s="269"/>
      <c r="H10" s="269"/>
    </row>
    <row r="11" s="234" customFormat="1" ht="19" customHeight="1" spans="1:8">
      <c r="A11" s="269" t="s">
        <v>10</v>
      </c>
      <c r="B11" s="269"/>
      <c r="C11" s="269"/>
      <c r="D11" s="269"/>
      <c r="E11" s="269"/>
      <c r="F11" s="269"/>
      <c r="G11" s="269"/>
      <c r="H11" s="269"/>
    </row>
    <row r="12" s="234" customFormat="1" ht="19" customHeight="1" spans="1:8">
      <c r="A12" s="267" t="s">
        <v>11</v>
      </c>
      <c r="B12" s="267"/>
      <c r="C12" s="267"/>
      <c r="D12" s="267"/>
      <c r="E12" s="267"/>
      <c r="F12" s="267"/>
      <c r="G12" s="267"/>
      <c r="H12" s="267"/>
    </row>
    <row r="13" s="234" customFormat="1" ht="19" customHeight="1" spans="1:8">
      <c r="A13" s="268" t="s">
        <v>12</v>
      </c>
      <c r="B13" s="268"/>
      <c r="C13" s="268"/>
      <c r="D13" s="268"/>
      <c r="E13" s="268"/>
      <c r="F13" s="268"/>
      <c r="G13" s="268"/>
      <c r="H13" s="268"/>
    </row>
    <row r="14" s="234" customFormat="1" ht="19" customHeight="1" spans="1:8">
      <c r="A14" s="268" t="s">
        <v>13</v>
      </c>
      <c r="B14" s="268"/>
      <c r="C14" s="268"/>
      <c r="D14" s="268"/>
      <c r="E14" s="268"/>
      <c r="F14" s="268"/>
      <c r="G14" s="268"/>
      <c r="H14" s="268"/>
    </row>
    <row r="15" s="234" customFormat="1" ht="19" customHeight="1" spans="1:8">
      <c r="A15" s="268" t="s">
        <v>14</v>
      </c>
      <c r="B15" s="268"/>
      <c r="C15" s="268"/>
      <c r="D15" s="268"/>
      <c r="E15" s="268"/>
      <c r="F15" s="268"/>
      <c r="G15" s="268"/>
      <c r="H15" s="268"/>
    </row>
    <row r="16" s="234" customFormat="1" ht="19" customHeight="1" spans="1:8">
      <c r="A16" s="268" t="s">
        <v>15</v>
      </c>
      <c r="B16" s="268"/>
      <c r="C16" s="268"/>
      <c r="D16" s="268"/>
      <c r="E16" s="268"/>
      <c r="F16" s="268"/>
      <c r="G16" s="268"/>
      <c r="H16" s="268"/>
    </row>
    <row r="17" s="234" customFormat="1" ht="19" customHeight="1" spans="1:8">
      <c r="A17" s="268" t="s">
        <v>16</v>
      </c>
      <c r="B17" s="268"/>
      <c r="C17" s="268"/>
      <c r="D17" s="268"/>
      <c r="E17" s="268"/>
      <c r="F17" s="268"/>
      <c r="G17" s="268"/>
      <c r="H17" s="268"/>
    </row>
    <row r="18" s="234" customFormat="1" ht="19" customHeight="1" spans="1:8">
      <c r="A18" s="267" t="s">
        <v>17</v>
      </c>
      <c r="B18" s="267"/>
      <c r="C18" s="267"/>
      <c r="D18" s="267"/>
      <c r="E18" s="267"/>
      <c r="F18" s="267"/>
      <c r="G18" s="267"/>
      <c r="H18" s="267"/>
    </row>
    <row r="19" s="234" customFormat="1" ht="19" customHeight="1" spans="1:8">
      <c r="A19" s="268" t="s">
        <v>18</v>
      </c>
      <c r="B19" s="268"/>
      <c r="C19" s="268"/>
      <c r="D19" s="268"/>
      <c r="E19" s="268"/>
      <c r="F19" s="268"/>
      <c r="G19" s="268"/>
      <c r="H19" s="268"/>
    </row>
    <row r="20" s="234" customFormat="1" ht="19" customHeight="1" spans="1:8">
      <c r="A20" s="268" t="s">
        <v>19</v>
      </c>
      <c r="B20" s="268"/>
      <c r="C20" s="268"/>
      <c r="D20" s="268"/>
      <c r="E20" s="268"/>
      <c r="F20" s="268"/>
      <c r="G20" s="268"/>
      <c r="H20" s="268"/>
    </row>
    <row r="21" s="234" customFormat="1" ht="19" customHeight="1" spans="1:8">
      <c r="A21" s="268" t="s">
        <v>20</v>
      </c>
      <c r="B21" s="268"/>
      <c r="C21" s="268"/>
      <c r="D21" s="268"/>
      <c r="E21" s="268"/>
      <c r="F21" s="268"/>
      <c r="G21" s="268"/>
      <c r="H21" s="268"/>
    </row>
    <row r="22" s="234" customFormat="1" ht="19" customHeight="1" spans="1:8">
      <c r="A22" s="268" t="s">
        <v>21</v>
      </c>
      <c r="B22" s="268"/>
      <c r="C22" s="268"/>
      <c r="D22" s="268"/>
      <c r="E22" s="268"/>
      <c r="F22" s="268"/>
      <c r="G22" s="268"/>
      <c r="H22" s="268"/>
    </row>
    <row r="23" s="234" customFormat="1" ht="19" customHeight="1" spans="1:8">
      <c r="A23" s="268" t="s">
        <v>22</v>
      </c>
      <c r="B23" s="268"/>
      <c r="C23" s="268"/>
      <c r="D23" s="268"/>
      <c r="E23" s="268"/>
      <c r="F23" s="268"/>
      <c r="G23" s="268"/>
      <c r="H23" s="268"/>
    </row>
    <row r="24" s="234" customFormat="1" ht="19" customHeight="1" spans="1:8">
      <c r="A24" s="267" t="s">
        <v>23</v>
      </c>
      <c r="B24" s="267"/>
      <c r="C24" s="267"/>
      <c r="D24" s="267"/>
      <c r="E24" s="267"/>
      <c r="F24" s="267"/>
      <c r="G24" s="267"/>
      <c r="H24" s="267"/>
    </row>
    <row r="25" s="234" customFormat="1" ht="19" customHeight="1" spans="1:8">
      <c r="A25" s="268" t="s">
        <v>24</v>
      </c>
      <c r="B25" s="268"/>
      <c r="C25" s="268"/>
      <c r="D25" s="268"/>
      <c r="E25" s="268"/>
      <c r="F25" s="268"/>
      <c r="G25" s="268"/>
      <c r="H25" s="268"/>
    </row>
    <row r="26" s="234" customFormat="1" ht="19" customHeight="1" spans="1:8">
      <c r="A26" s="268" t="s">
        <v>25</v>
      </c>
      <c r="B26" s="268"/>
      <c r="C26" s="268"/>
      <c r="D26" s="268"/>
      <c r="E26" s="268"/>
      <c r="F26" s="268"/>
      <c r="G26" s="268"/>
      <c r="H26" s="268"/>
    </row>
    <row r="27" s="234" customFormat="1" ht="19" customHeight="1" spans="1:8">
      <c r="A27" s="267" t="s">
        <v>26</v>
      </c>
      <c r="B27" s="267"/>
      <c r="C27" s="267"/>
      <c r="D27" s="267"/>
      <c r="E27" s="267"/>
      <c r="F27" s="267"/>
      <c r="G27" s="267"/>
      <c r="H27" s="267"/>
    </row>
    <row r="28" s="234" customFormat="1" ht="19" customHeight="1" spans="1:8">
      <c r="A28" s="268" t="s">
        <v>27</v>
      </c>
      <c r="B28" s="268"/>
      <c r="C28" s="268"/>
      <c r="D28" s="268"/>
      <c r="E28" s="268"/>
      <c r="F28" s="268"/>
      <c r="G28" s="268"/>
      <c r="H28" s="268"/>
    </row>
    <row r="29" s="234" customFormat="1" ht="19" customHeight="1" spans="1:8">
      <c r="A29" s="268" t="s">
        <v>28</v>
      </c>
      <c r="B29" s="268"/>
      <c r="C29" s="268"/>
      <c r="D29" s="268"/>
      <c r="E29" s="268"/>
      <c r="F29" s="268"/>
      <c r="G29" s="268"/>
      <c r="H29" s="268"/>
    </row>
    <row r="30" s="234" customFormat="1" ht="19" customHeight="1" spans="1:8">
      <c r="A30" s="268" t="s">
        <v>29</v>
      </c>
      <c r="B30" s="268"/>
      <c r="C30" s="268"/>
      <c r="D30" s="268"/>
      <c r="E30" s="268"/>
      <c r="F30" s="268"/>
      <c r="G30" s="268"/>
      <c r="H30" s="268"/>
    </row>
    <row r="31" s="234" customFormat="1"/>
    <row r="32" s="234" customFormat="1"/>
    <row r="33" s="234" customFormat="1"/>
    <row r="34" s="234" customFormat="1"/>
    <row r="35" s="234" customFormat="1"/>
    <row r="36" s="234" customFormat="1"/>
    <row r="37" s="234" customFormat="1"/>
    <row r="38" s="234" customFormat="1"/>
    <row r="39" s="234" customFormat="1"/>
    <row r="40" s="234" customFormat="1"/>
    <row r="41" s="234" customFormat="1"/>
    <row r="42" s="234" customFormat="1"/>
    <row r="43" s="234" customFormat="1"/>
    <row r="44" s="234" customFormat="1"/>
  </sheetData>
  <mergeCells count="25">
    <mergeCell ref="A1:H1"/>
    <mergeCell ref="A3:H3"/>
    <mergeCell ref="A4:H4"/>
    <mergeCell ref="A5:H5"/>
    <mergeCell ref="A6:H6"/>
    <mergeCell ref="A7:H7"/>
    <mergeCell ref="A8:H8"/>
    <mergeCell ref="A9:H9"/>
    <mergeCell ref="A10:H10"/>
    <mergeCell ref="A11:H11"/>
    <mergeCell ref="A13:H13"/>
    <mergeCell ref="A14:H14"/>
    <mergeCell ref="A15:H15"/>
    <mergeCell ref="A16:H16"/>
    <mergeCell ref="A17:H17"/>
    <mergeCell ref="A19:H19"/>
    <mergeCell ref="A20:H20"/>
    <mergeCell ref="A21:H21"/>
    <mergeCell ref="A22:H22"/>
    <mergeCell ref="A23:H23"/>
    <mergeCell ref="A25:H25"/>
    <mergeCell ref="A26:H26"/>
    <mergeCell ref="A28:H28"/>
    <mergeCell ref="A29:H29"/>
    <mergeCell ref="A30:H30"/>
  </mergeCells>
  <pageMargins left="0.75" right="0.75" top="1" bottom="1" header="0.509027777777778" footer="0.509027777777778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6"/>
  </sheetPr>
  <dimension ref="A1:D31"/>
  <sheetViews>
    <sheetView showZeros="0" tabSelected="1" workbookViewId="0">
      <selection activeCell="L15" sqref="L15"/>
    </sheetView>
  </sheetViews>
  <sheetFormatPr defaultColWidth="9" defaultRowHeight="12.75" outlineLevelCol="3"/>
  <cols>
    <col min="1" max="1" width="34.6666666666667" style="129" customWidth="1"/>
    <col min="2" max="2" width="8.41666666666667" style="130" customWidth="1"/>
    <col min="3" max="3" width="33" style="129" customWidth="1"/>
    <col min="4" max="4" width="7.91666666666667" style="129" customWidth="1"/>
    <col min="5" max="16384" width="9" style="129"/>
  </cols>
  <sheetData>
    <row r="1" ht="13.5" spans="1:1">
      <c r="A1" s="108" t="s">
        <v>589</v>
      </c>
    </row>
    <row r="2" s="127" customFormat="1" ht="31.5" customHeight="1" spans="1:4">
      <c r="A2" s="131" t="s">
        <v>590</v>
      </c>
      <c r="B2" s="131"/>
      <c r="C2" s="131"/>
      <c r="D2" s="131"/>
    </row>
    <row r="3" s="128" customFormat="1" ht="23" customHeight="1" spans="1:4">
      <c r="A3" s="132"/>
      <c r="B3" s="133"/>
      <c r="D3" s="134" t="s">
        <v>32</v>
      </c>
    </row>
    <row r="4" ht="23" customHeight="1" spans="1:4">
      <c r="A4" s="135" t="s">
        <v>591</v>
      </c>
      <c r="B4" s="135" t="s">
        <v>41</v>
      </c>
      <c r="C4" s="135" t="s">
        <v>591</v>
      </c>
      <c r="D4" s="135" t="s">
        <v>41</v>
      </c>
    </row>
    <row r="5" ht="23" customHeight="1" spans="1:4">
      <c r="A5" s="46" t="s">
        <v>592</v>
      </c>
      <c r="B5" s="136">
        <f>SUM(B6:B9)</f>
        <v>1187</v>
      </c>
      <c r="C5" s="46" t="s">
        <v>593</v>
      </c>
      <c r="D5" s="136">
        <v>0</v>
      </c>
    </row>
    <row r="6" ht="23" customHeight="1" spans="1:4">
      <c r="A6" s="46" t="s">
        <v>594</v>
      </c>
      <c r="B6" s="136">
        <v>135</v>
      </c>
      <c r="C6" s="46" t="s">
        <v>595</v>
      </c>
      <c r="D6" s="136"/>
    </row>
    <row r="7" ht="23" customHeight="1" spans="1:4">
      <c r="A7" s="46" t="s">
        <v>596</v>
      </c>
      <c r="B7" s="136">
        <v>1052</v>
      </c>
      <c r="C7" s="46" t="s">
        <v>597</v>
      </c>
      <c r="D7" s="136">
        <v>1655</v>
      </c>
    </row>
    <row r="8" ht="23" customHeight="1" spans="1:4">
      <c r="A8" s="46" t="s">
        <v>598</v>
      </c>
      <c r="B8" s="136"/>
      <c r="C8" s="46" t="s">
        <v>599</v>
      </c>
      <c r="D8" s="136">
        <v>3724</v>
      </c>
    </row>
    <row r="9" ht="23" customHeight="1" spans="1:4">
      <c r="A9" s="46" t="s">
        <v>600</v>
      </c>
      <c r="B9" s="136"/>
      <c r="C9" s="46" t="s">
        <v>601</v>
      </c>
      <c r="D9" s="136">
        <v>112</v>
      </c>
    </row>
    <row r="10" ht="23" customHeight="1" spans="1:4">
      <c r="A10" s="46" t="s">
        <v>602</v>
      </c>
      <c r="B10" s="136">
        <f>SUM(B11:B29)</f>
        <v>17674</v>
      </c>
      <c r="C10" s="46" t="s">
        <v>603</v>
      </c>
      <c r="D10" s="136">
        <v>334</v>
      </c>
    </row>
    <row r="11" ht="23" customHeight="1" spans="1:4">
      <c r="A11" s="46" t="s">
        <v>604</v>
      </c>
      <c r="B11" s="136"/>
      <c r="C11" s="46" t="s">
        <v>605</v>
      </c>
      <c r="D11" s="136">
        <v>654</v>
      </c>
    </row>
    <row r="12" ht="23" customHeight="1" spans="1:4">
      <c r="A12" s="46" t="s">
        <v>606</v>
      </c>
      <c r="B12" s="136">
        <v>3165</v>
      </c>
      <c r="C12" s="46" t="s">
        <v>607</v>
      </c>
      <c r="D12" s="136">
        <v>586</v>
      </c>
    </row>
    <row r="13" ht="23" customHeight="1" spans="1:4">
      <c r="A13" s="46" t="s">
        <v>608</v>
      </c>
      <c r="B13" s="136"/>
      <c r="C13" s="46" t="s">
        <v>609</v>
      </c>
      <c r="D13" s="136">
        <v>4677</v>
      </c>
    </row>
    <row r="14" ht="23" customHeight="1" spans="1:4">
      <c r="A14" s="46" t="s">
        <v>610</v>
      </c>
      <c r="B14" s="136">
        <v>662</v>
      </c>
      <c r="C14" s="46" t="s">
        <v>611</v>
      </c>
      <c r="D14" s="136">
        <v>625</v>
      </c>
    </row>
    <row r="15" ht="23" customHeight="1" spans="1:4">
      <c r="A15" s="46" t="s">
        <v>612</v>
      </c>
      <c r="B15" s="136">
        <v>732</v>
      </c>
      <c r="C15" s="46" t="s">
        <v>613</v>
      </c>
      <c r="D15" s="136">
        <v>979</v>
      </c>
    </row>
    <row r="16" ht="23" customHeight="1" spans="1:4">
      <c r="A16" s="46" t="s">
        <v>614</v>
      </c>
      <c r="B16" s="136"/>
      <c r="C16" s="46" t="s">
        <v>615</v>
      </c>
      <c r="D16" s="136">
        <v>15</v>
      </c>
    </row>
    <row r="17" ht="23" customHeight="1" spans="1:4">
      <c r="A17" s="46" t="s">
        <v>616</v>
      </c>
      <c r="B17" s="136"/>
      <c r="C17" s="46" t="s">
        <v>617</v>
      </c>
      <c r="D17" s="136">
        <v>3863</v>
      </c>
    </row>
    <row r="18" ht="23" customHeight="1" spans="1:4">
      <c r="A18" s="46" t="s">
        <v>618</v>
      </c>
      <c r="B18" s="136"/>
      <c r="C18" s="46" t="s">
        <v>619</v>
      </c>
      <c r="D18" s="136">
        <v>1222</v>
      </c>
    </row>
    <row r="19" ht="23" customHeight="1" spans="1:4">
      <c r="A19" s="46" t="s">
        <v>620</v>
      </c>
      <c r="B19" s="136"/>
      <c r="C19" s="46" t="s">
        <v>621</v>
      </c>
      <c r="D19" s="136">
        <v>500</v>
      </c>
    </row>
    <row r="20" ht="33" customHeight="1" spans="1:4">
      <c r="A20" s="137" t="s">
        <v>622</v>
      </c>
      <c r="B20" s="136">
        <v>4</v>
      </c>
      <c r="C20" s="46" t="s">
        <v>623</v>
      </c>
      <c r="D20" s="136">
        <v>41</v>
      </c>
    </row>
    <row r="21" ht="23" customHeight="1" spans="1:4">
      <c r="A21" s="46" t="s">
        <v>624</v>
      </c>
      <c r="B21" s="136">
        <v>745</v>
      </c>
      <c r="C21" s="46" t="s">
        <v>625</v>
      </c>
      <c r="D21" s="136"/>
    </row>
    <row r="22" ht="23" customHeight="1" spans="1:4">
      <c r="A22" s="46" t="s">
        <v>626</v>
      </c>
      <c r="B22" s="136">
        <v>171</v>
      </c>
      <c r="C22" s="46" t="s">
        <v>627</v>
      </c>
      <c r="D22" s="136"/>
    </row>
    <row r="23" ht="23" customHeight="1" spans="1:4">
      <c r="A23" s="46" t="s">
        <v>628</v>
      </c>
      <c r="B23" s="136">
        <v>1129</v>
      </c>
      <c r="C23" s="46" t="s">
        <v>629</v>
      </c>
      <c r="D23" s="136">
        <v>194</v>
      </c>
    </row>
    <row r="24" ht="38" customHeight="1" spans="1:4">
      <c r="A24" s="137" t="s">
        <v>630</v>
      </c>
      <c r="B24" s="136">
        <v>1782</v>
      </c>
      <c r="C24" s="46"/>
      <c r="D24" s="136"/>
    </row>
    <row r="25" ht="51" customHeight="1" spans="1:4">
      <c r="A25" s="137" t="s">
        <v>631</v>
      </c>
      <c r="B25" s="136">
        <v>40</v>
      </c>
      <c r="C25" s="46"/>
      <c r="D25" s="136"/>
    </row>
    <row r="26" ht="23" customHeight="1" spans="1:4">
      <c r="A26" s="46" t="s">
        <v>632</v>
      </c>
      <c r="B26" s="136">
        <v>5062</v>
      </c>
      <c r="C26" s="46"/>
      <c r="D26" s="136"/>
    </row>
    <row r="27" ht="23" customHeight="1" spans="1:4">
      <c r="A27" s="46" t="s">
        <v>633</v>
      </c>
      <c r="B27" s="136">
        <v>3500</v>
      </c>
      <c r="C27" s="46"/>
      <c r="D27" s="136"/>
    </row>
    <row r="28" ht="23" customHeight="1" spans="1:4">
      <c r="A28" s="46" t="s">
        <v>634</v>
      </c>
      <c r="B28" s="136">
        <v>662</v>
      </c>
      <c r="C28" s="46"/>
      <c r="D28" s="136"/>
    </row>
    <row r="29" ht="23" customHeight="1" spans="1:4">
      <c r="A29" s="46" t="s">
        <v>635</v>
      </c>
      <c r="B29" s="136">
        <v>20</v>
      </c>
      <c r="C29" s="46"/>
      <c r="D29" s="136"/>
    </row>
    <row r="30" ht="23" customHeight="1" spans="1:4">
      <c r="A30" s="46" t="s">
        <v>636</v>
      </c>
      <c r="B30" s="136">
        <f>SUM(B31,D5:D23)</f>
        <v>19882</v>
      </c>
      <c r="C30" s="46"/>
      <c r="D30" s="136"/>
    </row>
    <row r="31" ht="23" customHeight="1" spans="1:4">
      <c r="A31" s="46" t="s">
        <v>637</v>
      </c>
      <c r="B31" s="136">
        <v>701</v>
      </c>
      <c r="C31" s="46"/>
      <c r="D31" s="136"/>
    </row>
  </sheetData>
  <mergeCells count="1">
    <mergeCell ref="A2:D2"/>
  </mergeCells>
  <pageMargins left="0.588888888888889" right="0.588888888888889" top="0.788888888888889" bottom="0.788888888888889" header="0.509027777777778" footer="0.509027777777778"/>
  <pageSetup paperSize="9" scale="92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6"/>
  </sheetPr>
  <dimension ref="A1:E16"/>
  <sheetViews>
    <sheetView tabSelected="1" view="pageBreakPreview" zoomScaleNormal="100" zoomScaleSheetLayoutView="100" workbookViewId="0">
      <selection activeCell="L15" sqref="L15"/>
    </sheetView>
  </sheetViews>
  <sheetFormatPr defaultColWidth="8" defaultRowHeight="14.25" outlineLevelCol="4"/>
  <cols>
    <col min="1" max="1" width="27.5" style="86" customWidth="1"/>
    <col min="2" max="2" width="15" style="86" customWidth="1"/>
    <col min="3" max="3" width="15.875" style="86" customWidth="1"/>
    <col min="4" max="4" width="13.25" style="86" customWidth="1"/>
    <col min="5" max="5" width="11.625" style="86" customWidth="1"/>
    <col min="6" max="16384" width="8" style="86"/>
  </cols>
  <sheetData>
    <row r="1" s="1" customFormat="1" ht="13.5" spans="1:1">
      <c r="A1" s="108" t="s">
        <v>638</v>
      </c>
    </row>
    <row r="2" s="82" customFormat="1" ht="25.5" customHeight="1" spans="1:5">
      <c r="A2" s="87" t="s">
        <v>639</v>
      </c>
      <c r="B2" s="87"/>
      <c r="C2" s="87"/>
      <c r="D2" s="87"/>
      <c r="E2" s="87"/>
    </row>
    <row r="3" s="83" customFormat="1" ht="21.75" customHeight="1" spans="4:5">
      <c r="D3" s="124"/>
      <c r="E3" s="89" t="s">
        <v>32</v>
      </c>
    </row>
    <row r="4" s="84" customFormat="1" ht="29.25" customHeight="1" spans="1:5">
      <c r="A4" s="125" t="s">
        <v>640</v>
      </c>
      <c r="B4" s="111" t="s">
        <v>641</v>
      </c>
      <c r="C4" s="111" t="s">
        <v>506</v>
      </c>
      <c r="D4" s="125" t="s">
        <v>642</v>
      </c>
      <c r="E4" s="125" t="s">
        <v>38</v>
      </c>
    </row>
    <row r="5" s="83" customFormat="1" ht="27" customHeight="1" spans="1:5">
      <c r="A5" s="112" t="s">
        <v>643</v>
      </c>
      <c r="B5" s="126">
        <v>6000</v>
      </c>
      <c r="C5" s="93">
        <v>13889</v>
      </c>
      <c r="D5" s="122">
        <f>C5/B5</f>
        <v>2.31483333333333</v>
      </c>
      <c r="E5" s="122"/>
    </row>
    <row r="6" s="83" customFormat="1" ht="27" customHeight="1" spans="1:5">
      <c r="A6" s="112" t="s">
        <v>644</v>
      </c>
      <c r="B6" s="93"/>
      <c r="C6" s="93"/>
      <c r="D6" s="122"/>
      <c r="E6" s="122"/>
    </row>
    <row r="7" s="83" customFormat="1" ht="27" customHeight="1" spans="1:5">
      <c r="A7" s="112" t="s">
        <v>645</v>
      </c>
      <c r="B7" s="93"/>
      <c r="C7" s="93"/>
      <c r="D7" s="122"/>
      <c r="E7" s="122"/>
    </row>
    <row r="8" s="83" customFormat="1" ht="27" customHeight="1" spans="1:5">
      <c r="A8" s="112" t="s">
        <v>646</v>
      </c>
      <c r="B8" s="93"/>
      <c r="C8" s="93"/>
      <c r="D8" s="122"/>
      <c r="E8" s="122"/>
    </row>
    <row r="9" s="83" customFormat="1" ht="27" customHeight="1" spans="1:5">
      <c r="A9" s="112" t="s">
        <v>647</v>
      </c>
      <c r="B9" s="93"/>
      <c r="C9" s="93"/>
      <c r="D9" s="122"/>
      <c r="E9" s="122"/>
    </row>
    <row r="10" s="83" customFormat="1" ht="45" customHeight="1" spans="1:5">
      <c r="A10" s="112" t="s">
        <v>648</v>
      </c>
      <c r="B10" s="93"/>
      <c r="C10" s="93"/>
      <c r="D10" s="122"/>
      <c r="E10" s="116"/>
    </row>
    <row r="11" s="83" customFormat="1" ht="26.1" customHeight="1" spans="1:5">
      <c r="A11" s="120" t="s">
        <v>63</v>
      </c>
      <c r="B11" s="98">
        <f>SUM(B5:B10)</f>
        <v>6000</v>
      </c>
      <c r="C11" s="98">
        <f>SUM(C5:C10)</f>
        <v>13889</v>
      </c>
      <c r="D11" s="123">
        <f>C11/B11</f>
        <v>2.31483333333333</v>
      </c>
      <c r="E11" s="119"/>
    </row>
    <row r="12" s="85" customFormat="1" ht="27" customHeight="1" spans="1:5">
      <c r="A12" s="91" t="s">
        <v>649</v>
      </c>
      <c r="B12" s="93">
        <v>4413</v>
      </c>
      <c r="C12" s="93">
        <v>4413</v>
      </c>
      <c r="D12" s="122">
        <f>C12/B12</f>
        <v>1</v>
      </c>
      <c r="E12" s="95"/>
    </row>
    <row r="13" s="83" customFormat="1" ht="27" customHeight="1" spans="1:5">
      <c r="A13" s="91" t="s">
        <v>650</v>
      </c>
      <c r="B13" s="93"/>
      <c r="C13" s="93">
        <v>70989</v>
      </c>
      <c r="D13" s="123"/>
      <c r="E13" s="95"/>
    </row>
    <row r="14" s="83" customFormat="1" ht="27" customHeight="1" spans="1:5">
      <c r="A14" s="91" t="s">
        <v>651</v>
      </c>
      <c r="B14" s="93"/>
      <c r="C14" s="93">
        <v>17500</v>
      </c>
      <c r="D14" s="123"/>
      <c r="E14" s="95"/>
    </row>
    <row r="15" s="85" customFormat="1" ht="29.1" customHeight="1" spans="1:5">
      <c r="A15" s="120" t="s">
        <v>574</v>
      </c>
      <c r="B15" s="98">
        <f>B13+B11+B12</f>
        <v>10413</v>
      </c>
      <c r="C15" s="98">
        <f>C11+C13+C12+C14</f>
        <v>106791</v>
      </c>
      <c r="D15" s="123">
        <f>C15/B15</f>
        <v>10.2555459521752</v>
      </c>
      <c r="E15" s="119"/>
    </row>
    <row r="16" s="83" customFormat="1" ht="17.1" customHeight="1" spans="1:5">
      <c r="A16" s="86"/>
      <c r="B16" s="86"/>
      <c r="C16" s="86"/>
      <c r="D16" s="86"/>
      <c r="E16" s="86"/>
    </row>
  </sheetData>
  <mergeCells count="1">
    <mergeCell ref="A2:E2"/>
  </mergeCells>
  <printOptions horizontalCentered="1"/>
  <pageMargins left="0.788888888888889" right="0.788888888888889" top="0.788888888888889" bottom="0.788888888888889" header="0.509027777777778" footer="0.509027777777778"/>
  <pageSetup paperSize="9" scale="96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6"/>
  </sheetPr>
  <dimension ref="A1:E20"/>
  <sheetViews>
    <sheetView tabSelected="1" workbookViewId="0">
      <selection activeCell="L15" sqref="L15"/>
    </sheetView>
  </sheetViews>
  <sheetFormatPr defaultColWidth="8" defaultRowHeight="14.25" outlineLevelCol="4"/>
  <cols>
    <col min="1" max="1" width="29.5" style="86" customWidth="1"/>
    <col min="2" max="3" width="11.875" style="86" customWidth="1"/>
    <col min="4" max="4" width="12.625" style="86" customWidth="1"/>
    <col min="5" max="5" width="10.375" style="86" customWidth="1"/>
    <col min="6" max="16384" width="8" style="86"/>
  </cols>
  <sheetData>
    <row r="1" s="1" customFormat="1" ht="13.5" spans="1:1">
      <c r="A1" s="108" t="s">
        <v>652</v>
      </c>
    </row>
    <row r="2" s="82" customFormat="1" ht="25.5" customHeight="1" spans="1:5">
      <c r="A2" s="87" t="s">
        <v>653</v>
      </c>
      <c r="B2" s="87"/>
      <c r="C2" s="87"/>
      <c r="D2" s="87"/>
      <c r="E2" s="87"/>
    </row>
    <row r="3" s="83" customFormat="1" ht="21.75" customHeight="1" spans="1:5">
      <c r="A3" s="88"/>
      <c r="E3" s="89" t="s">
        <v>32</v>
      </c>
    </row>
    <row r="4" s="84" customFormat="1" ht="27.75" customHeight="1" spans="1:5">
      <c r="A4" s="120" t="s">
        <v>640</v>
      </c>
      <c r="B4" s="97" t="s">
        <v>641</v>
      </c>
      <c r="C4" s="97" t="s">
        <v>506</v>
      </c>
      <c r="D4" s="97" t="s">
        <v>642</v>
      </c>
      <c r="E4" s="120" t="s">
        <v>38</v>
      </c>
    </row>
    <row r="5" s="84" customFormat="1" ht="27.75" customHeight="1" spans="1:5">
      <c r="A5" s="121" t="s">
        <v>654</v>
      </c>
      <c r="B5" s="93"/>
      <c r="C5" s="93">
        <v>5</v>
      </c>
      <c r="D5" s="122"/>
      <c r="E5" s="90"/>
    </row>
    <row r="6" s="83" customFormat="1" ht="26.25" customHeight="1" spans="1:5">
      <c r="A6" s="121" t="s">
        <v>655</v>
      </c>
      <c r="B6" s="96"/>
      <c r="C6" s="93"/>
      <c r="D6" s="122"/>
      <c r="E6" s="95"/>
    </row>
    <row r="7" s="83" customFormat="1" ht="26.25" customHeight="1" spans="1:5">
      <c r="A7" s="121" t="s">
        <v>656</v>
      </c>
      <c r="B7" s="96">
        <v>4054</v>
      </c>
      <c r="C7" s="93">
        <v>35135</v>
      </c>
      <c r="D7" s="122">
        <f>C7/B7</f>
        <v>8.6667488899852</v>
      </c>
      <c r="E7" s="95"/>
    </row>
    <row r="8" s="83" customFormat="1" ht="26.25" customHeight="1" spans="1:5">
      <c r="A8" s="121" t="s">
        <v>657</v>
      </c>
      <c r="B8" s="96"/>
      <c r="C8" s="93"/>
      <c r="D8" s="122"/>
      <c r="E8" s="95"/>
    </row>
    <row r="9" s="83" customFormat="1" ht="26.25" customHeight="1" spans="1:5">
      <c r="A9" s="121" t="s">
        <v>658</v>
      </c>
      <c r="B9" s="96"/>
      <c r="C9" s="93"/>
      <c r="D9" s="122"/>
      <c r="E9" s="95"/>
    </row>
    <row r="10" s="83" customFormat="1" ht="26.25" customHeight="1" spans="1:5">
      <c r="A10" s="121" t="s">
        <v>659</v>
      </c>
      <c r="B10" s="96"/>
      <c r="C10" s="93">
        <v>17786</v>
      </c>
      <c r="D10" s="122" t="e">
        <f>C10/B10</f>
        <v>#DIV/0!</v>
      </c>
      <c r="E10" s="95"/>
    </row>
    <row r="11" s="83" customFormat="1" ht="26.25" customHeight="1" spans="1:5">
      <c r="A11" s="121" t="s">
        <v>660</v>
      </c>
      <c r="B11" s="96">
        <v>1927</v>
      </c>
      <c r="C11" s="93">
        <v>1927</v>
      </c>
      <c r="D11" s="122">
        <f>C11/B11</f>
        <v>1</v>
      </c>
      <c r="E11" s="95"/>
    </row>
    <row r="12" s="83" customFormat="1" ht="26.25" customHeight="1" spans="1:5">
      <c r="A12" s="121" t="s">
        <v>661</v>
      </c>
      <c r="B12" s="93">
        <v>19</v>
      </c>
      <c r="C12" s="93">
        <v>19</v>
      </c>
      <c r="D12" s="122"/>
      <c r="E12" s="95"/>
    </row>
    <row r="13" s="83" customFormat="1" ht="26.25" customHeight="1" spans="1:5">
      <c r="A13" s="121" t="s">
        <v>662</v>
      </c>
      <c r="B13" s="93"/>
      <c r="C13" s="93">
        <v>2780</v>
      </c>
      <c r="D13" s="122"/>
      <c r="E13" s="95"/>
    </row>
    <row r="14" s="83" customFormat="1" ht="26.25" customHeight="1" spans="1:5">
      <c r="A14" s="120" t="s">
        <v>91</v>
      </c>
      <c r="B14" s="98">
        <f>SUM(B5:B12)</f>
        <v>6000</v>
      </c>
      <c r="C14" s="98">
        <f>SUM(C5:C13)</f>
        <v>57652</v>
      </c>
      <c r="D14" s="123">
        <f>C14/B14</f>
        <v>9.60866666666667</v>
      </c>
      <c r="E14" s="95"/>
    </row>
    <row r="15" s="85" customFormat="1" ht="26.25" customHeight="1" spans="1:5">
      <c r="A15" s="91" t="s">
        <v>663</v>
      </c>
      <c r="B15" s="93"/>
      <c r="C15" s="93"/>
      <c r="D15" s="123"/>
      <c r="E15" s="95"/>
    </row>
    <row r="16" s="83" customFormat="1" ht="26.25" customHeight="1" spans="1:5">
      <c r="A16" s="91" t="s">
        <v>664</v>
      </c>
      <c r="B16" s="93"/>
      <c r="C16" s="93"/>
      <c r="D16" s="123"/>
      <c r="E16" s="95"/>
    </row>
    <row r="17" s="83" customFormat="1" ht="26.25" customHeight="1" spans="1:5">
      <c r="A17" s="91" t="s">
        <v>665</v>
      </c>
      <c r="B17" s="93"/>
      <c r="C17" s="93">
        <v>44354</v>
      </c>
      <c r="D17" s="123"/>
      <c r="E17" s="95"/>
    </row>
    <row r="18" s="83" customFormat="1" ht="26.25" customHeight="1" spans="1:5">
      <c r="A18" s="120" t="s">
        <v>575</v>
      </c>
      <c r="B18" s="98">
        <f>B17+B14</f>
        <v>6000</v>
      </c>
      <c r="C18" s="98">
        <f>C14+C15+C16+C17+C19</f>
        <v>106791</v>
      </c>
      <c r="D18" s="123">
        <f>C18/B18</f>
        <v>17.7985</v>
      </c>
      <c r="E18" s="95"/>
    </row>
    <row r="19" s="85" customFormat="1" ht="26.25" customHeight="1" spans="1:5">
      <c r="A19" s="120" t="s">
        <v>666</v>
      </c>
      <c r="B19" s="98"/>
      <c r="C19" s="98">
        <v>4785</v>
      </c>
      <c r="D19" s="123"/>
      <c r="E19" s="100"/>
    </row>
    <row r="20" s="83" customFormat="1" ht="17.1" customHeight="1" spans="1:5">
      <c r="A20" s="86"/>
      <c r="B20" s="86"/>
      <c r="C20" s="86"/>
      <c r="D20" s="86"/>
      <c r="E20" s="86"/>
    </row>
  </sheetData>
  <mergeCells count="1">
    <mergeCell ref="A2:E2"/>
  </mergeCells>
  <printOptions horizontalCentered="1"/>
  <pageMargins left="0.751388888888889" right="0.751388888888889" top="1" bottom="1" header="0.511805555555556" footer="0.511805555555556"/>
  <pageSetup paperSize="9" scale="95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view="pageBreakPreview" zoomScaleNormal="100" zoomScaleSheetLayoutView="100" workbookViewId="0">
      <selection activeCell="L15" sqref="L15"/>
    </sheetView>
  </sheetViews>
  <sheetFormatPr defaultColWidth="8" defaultRowHeight="14.25" outlineLevelCol="5"/>
  <cols>
    <col min="1" max="1" width="30.125" style="107" customWidth="1"/>
    <col min="2" max="2" width="14.125" style="107" customWidth="1"/>
    <col min="3" max="3" width="13.5" style="107" hidden="1" customWidth="1"/>
    <col min="4" max="4" width="16" style="107" customWidth="1"/>
    <col min="5" max="5" width="11.875" style="107" customWidth="1"/>
    <col min="6" max="6" width="14" style="107" customWidth="1"/>
    <col min="7" max="16384" width="8" style="107"/>
  </cols>
  <sheetData>
    <row r="1" s="102" customFormat="1" ht="13.5" spans="1:1">
      <c r="A1" s="108" t="s">
        <v>667</v>
      </c>
    </row>
    <row r="2" s="103" customFormat="1" ht="25.5" customHeight="1" spans="1:6">
      <c r="A2" s="109" t="s">
        <v>668</v>
      </c>
      <c r="B2" s="109"/>
      <c r="C2" s="109"/>
      <c r="D2" s="109"/>
      <c r="E2" s="109"/>
      <c r="F2" s="109"/>
    </row>
    <row r="3" s="104" customFormat="1" ht="21.75" customHeight="1" spans="6:6">
      <c r="F3" s="110" t="s">
        <v>32</v>
      </c>
    </row>
    <row r="4" s="105" customFormat="1" ht="29.25" customHeight="1" spans="1:6">
      <c r="A4" s="111" t="s">
        <v>640</v>
      </c>
      <c r="B4" s="111" t="s">
        <v>641</v>
      </c>
      <c r="C4" s="111" t="s">
        <v>669</v>
      </c>
      <c r="D4" s="111" t="s">
        <v>506</v>
      </c>
      <c r="E4" s="111" t="s">
        <v>642</v>
      </c>
      <c r="F4" s="111" t="s">
        <v>38</v>
      </c>
    </row>
    <row r="5" s="104" customFormat="1" ht="27" customHeight="1" spans="1:6">
      <c r="A5" s="112" t="s">
        <v>643</v>
      </c>
      <c r="B5" s="113">
        <v>6000</v>
      </c>
      <c r="C5" s="113"/>
      <c r="D5" s="113">
        <v>13889</v>
      </c>
      <c r="E5" s="114">
        <f>D5/B5</f>
        <v>2.31483333333333</v>
      </c>
      <c r="F5" s="115"/>
    </row>
    <row r="6" s="104" customFormat="1" ht="27" customHeight="1" spans="1:6">
      <c r="A6" s="112" t="s">
        <v>644</v>
      </c>
      <c r="B6" s="113"/>
      <c r="C6" s="113"/>
      <c r="D6" s="113"/>
      <c r="E6" s="114"/>
      <c r="F6" s="115"/>
    </row>
    <row r="7" s="104" customFormat="1" ht="27" customHeight="1" spans="1:6">
      <c r="A7" s="112" t="s">
        <v>645</v>
      </c>
      <c r="B7" s="113"/>
      <c r="C7" s="113"/>
      <c r="D7" s="113"/>
      <c r="E7" s="114"/>
      <c r="F7" s="115"/>
    </row>
    <row r="8" s="104" customFormat="1" ht="27" customHeight="1" spans="1:6">
      <c r="A8" s="112" t="s">
        <v>646</v>
      </c>
      <c r="B8" s="113"/>
      <c r="C8" s="113"/>
      <c r="D8" s="113"/>
      <c r="E8" s="114"/>
      <c r="F8" s="115"/>
    </row>
    <row r="9" s="104" customFormat="1" ht="33" customHeight="1" spans="1:6">
      <c r="A9" s="112" t="s">
        <v>647</v>
      </c>
      <c r="B9" s="113"/>
      <c r="C9" s="113"/>
      <c r="D9" s="113"/>
      <c r="E9" s="114"/>
      <c r="F9" s="115"/>
    </row>
    <row r="10" s="104" customFormat="1" ht="52.5" customHeight="1" spans="1:6">
      <c r="A10" s="112" t="s">
        <v>648</v>
      </c>
      <c r="B10" s="113"/>
      <c r="C10" s="113"/>
      <c r="D10" s="113"/>
      <c r="E10" s="114"/>
      <c r="F10" s="116"/>
    </row>
    <row r="11" s="104" customFormat="1" ht="27.95" customHeight="1" spans="1:6">
      <c r="A11" s="97" t="s">
        <v>670</v>
      </c>
      <c r="B11" s="117">
        <f>SUM(B5:B10)</f>
        <v>6000</v>
      </c>
      <c r="C11" s="117">
        <f>SUM(C5:C10)</f>
        <v>0</v>
      </c>
      <c r="D11" s="98">
        <f>SUM(D5:D10)</f>
        <v>13889</v>
      </c>
      <c r="E11" s="118">
        <f>D11/B11</f>
        <v>2.31483333333333</v>
      </c>
      <c r="F11" s="119"/>
    </row>
    <row r="12" s="106" customFormat="1" ht="27" customHeight="1" spans="1:6">
      <c r="A12" s="91" t="s">
        <v>649</v>
      </c>
      <c r="B12" s="113">
        <v>4413</v>
      </c>
      <c r="C12" s="113"/>
      <c r="D12" s="93">
        <v>4413</v>
      </c>
      <c r="E12" s="118"/>
      <c r="F12" s="115"/>
    </row>
    <row r="13" s="104" customFormat="1" ht="27" customHeight="1" spans="1:6">
      <c r="A13" s="91" t="s">
        <v>650</v>
      </c>
      <c r="B13" s="113"/>
      <c r="C13" s="113"/>
      <c r="D13" s="93">
        <v>70989</v>
      </c>
      <c r="E13" s="118"/>
      <c r="F13" s="115"/>
    </row>
    <row r="14" s="104" customFormat="1" ht="27" customHeight="1" spans="1:6">
      <c r="A14" s="91" t="s">
        <v>651</v>
      </c>
      <c r="B14" s="113"/>
      <c r="C14" s="113"/>
      <c r="D14" s="93">
        <v>17500</v>
      </c>
      <c r="E14" s="118"/>
      <c r="F14" s="115"/>
    </row>
    <row r="15" s="106" customFormat="1" ht="30" customHeight="1" spans="1:6">
      <c r="A15" s="97" t="s">
        <v>671</v>
      </c>
      <c r="B15" s="117">
        <f>B11+B13+B12+B14</f>
        <v>10413</v>
      </c>
      <c r="C15" s="117"/>
      <c r="D15" s="117">
        <f>D11+D13+D12+D14</f>
        <v>106791</v>
      </c>
      <c r="E15" s="118"/>
      <c r="F15" s="119"/>
    </row>
    <row r="16" s="104" customFormat="1" ht="17.1" customHeight="1" spans="1:6">
      <c r="A16" s="107"/>
      <c r="B16" s="107"/>
      <c r="C16" s="107"/>
      <c r="D16" s="107"/>
      <c r="E16" s="107"/>
      <c r="F16" s="107"/>
    </row>
  </sheetData>
  <mergeCells count="1">
    <mergeCell ref="A2:F2"/>
  </mergeCells>
  <pageMargins left="0.75" right="0.75" top="1" bottom="1" header="0.511805555555556" footer="0.511805555555556"/>
  <pageSetup paperSize="9" scale="94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9"/>
  <sheetViews>
    <sheetView tabSelected="1" workbookViewId="0">
      <selection activeCell="L15" sqref="L15"/>
    </sheetView>
  </sheetViews>
  <sheetFormatPr defaultColWidth="8" defaultRowHeight="14.25" outlineLevelCol="4"/>
  <cols>
    <col min="1" max="1" width="47.875" style="86" customWidth="1"/>
    <col min="2" max="2" width="12.375" style="86" customWidth="1"/>
    <col min="3" max="3" width="13.125" style="86" customWidth="1"/>
    <col min="4" max="4" width="12.25" style="86" customWidth="1"/>
    <col min="5" max="5" width="9.875" style="86" customWidth="1"/>
    <col min="6" max="16384" width="8" style="86"/>
  </cols>
  <sheetData>
    <row r="1" s="1" customFormat="1" ht="13.5" spans="1:1">
      <c r="A1" s="1" t="s">
        <v>672</v>
      </c>
    </row>
    <row r="2" s="82" customFormat="1" ht="25.5" customHeight="1" spans="1:5">
      <c r="A2" s="87" t="s">
        <v>673</v>
      </c>
      <c r="B2" s="87"/>
      <c r="C2" s="87"/>
      <c r="D2" s="87"/>
      <c r="E2" s="87"/>
    </row>
    <row r="3" s="83" customFormat="1" ht="21.75" customHeight="1" spans="1:5">
      <c r="A3" s="88"/>
      <c r="E3" s="89" t="s">
        <v>32</v>
      </c>
    </row>
    <row r="4" s="84" customFormat="1" ht="27.75" customHeight="1" spans="1:5">
      <c r="A4" s="90" t="s">
        <v>640</v>
      </c>
      <c r="B4" s="91" t="s">
        <v>641</v>
      </c>
      <c r="C4" s="91" t="s">
        <v>506</v>
      </c>
      <c r="D4" s="91" t="s">
        <v>642</v>
      </c>
      <c r="E4" s="90" t="s">
        <v>38</v>
      </c>
    </row>
    <row r="5" s="84" customFormat="1" ht="27.75" customHeight="1" spans="1:5">
      <c r="A5" s="92" t="s">
        <v>654</v>
      </c>
      <c r="B5" s="91"/>
      <c r="C5" s="93">
        <v>5</v>
      </c>
      <c r="D5" s="94"/>
      <c r="E5" s="90"/>
    </row>
    <row r="6" s="84" customFormat="1" ht="27.75" customHeight="1" spans="1:5">
      <c r="A6" s="92" t="s">
        <v>674</v>
      </c>
      <c r="B6" s="91"/>
      <c r="C6" s="93">
        <v>5</v>
      </c>
      <c r="D6" s="94"/>
      <c r="E6" s="90"/>
    </row>
    <row r="7" s="84" customFormat="1" ht="27.75" customHeight="1" spans="1:5">
      <c r="A7" s="92" t="s">
        <v>675</v>
      </c>
      <c r="B7" s="91"/>
      <c r="C7" s="93">
        <v>5</v>
      </c>
      <c r="D7" s="94"/>
      <c r="E7" s="90"/>
    </row>
    <row r="8" s="83" customFormat="1" ht="26.25" customHeight="1" spans="1:5">
      <c r="A8" s="92" t="s">
        <v>655</v>
      </c>
      <c r="B8" s="93"/>
      <c r="C8" s="93"/>
      <c r="D8" s="94"/>
      <c r="E8" s="95"/>
    </row>
    <row r="9" s="83" customFormat="1" ht="26.25" customHeight="1" spans="1:5">
      <c r="A9" s="92" t="s">
        <v>676</v>
      </c>
      <c r="B9" s="96"/>
      <c r="C9" s="93"/>
      <c r="D9" s="94"/>
      <c r="E9" s="95"/>
    </row>
    <row r="10" s="83" customFormat="1" ht="33.75" customHeight="1" spans="1:5">
      <c r="A10" s="92" t="s">
        <v>677</v>
      </c>
      <c r="B10" s="96"/>
      <c r="C10" s="93"/>
      <c r="D10" s="94"/>
      <c r="E10" s="95"/>
    </row>
    <row r="11" s="83" customFormat="1" ht="26.25" customHeight="1" spans="1:5">
      <c r="A11" s="92" t="s">
        <v>656</v>
      </c>
      <c r="B11" s="96">
        <f>SUM(B12,,B19,B23,B25)</f>
        <v>4054</v>
      </c>
      <c r="C11" s="96">
        <f>SUM(C12,,C19,C23,C25)</f>
        <v>35135</v>
      </c>
      <c r="D11" s="94">
        <f>C11/B11</f>
        <v>8.6667488899852</v>
      </c>
      <c r="E11" s="95"/>
    </row>
    <row r="12" s="83" customFormat="1" ht="31.5" customHeight="1" spans="1:5">
      <c r="A12" s="92" t="s">
        <v>678</v>
      </c>
      <c r="B12" s="93">
        <v>4054</v>
      </c>
      <c r="C12" s="93">
        <v>35135</v>
      </c>
      <c r="D12" s="94">
        <f>C12/B12</f>
        <v>8.6667488899852</v>
      </c>
      <c r="E12" s="95"/>
    </row>
    <row r="13" s="83" customFormat="1" ht="26.25" customHeight="1" spans="1:5">
      <c r="A13" s="92" t="s">
        <v>679</v>
      </c>
      <c r="B13" s="96">
        <v>4054</v>
      </c>
      <c r="C13" s="93">
        <v>18152</v>
      </c>
      <c r="D13" s="94">
        <f>C13/B13</f>
        <v>4.47755303404045</v>
      </c>
      <c r="E13" s="95"/>
    </row>
    <row r="14" s="83" customFormat="1" ht="26.25" customHeight="1" spans="1:5">
      <c r="A14" s="92" t="s">
        <v>680</v>
      </c>
      <c r="B14" s="96"/>
      <c r="C14" s="93">
        <v>15946</v>
      </c>
      <c r="D14" s="94"/>
      <c r="E14" s="95"/>
    </row>
    <row r="15" s="83" customFormat="1" ht="26.25" customHeight="1" spans="1:5">
      <c r="A15" s="92" t="s">
        <v>681</v>
      </c>
      <c r="B15" s="96"/>
      <c r="C15" s="93">
        <v>411</v>
      </c>
      <c r="D15" s="94"/>
      <c r="E15" s="95"/>
    </row>
    <row r="16" s="83" customFormat="1" ht="30.75" customHeight="1" spans="1:5">
      <c r="A16" s="92" t="s">
        <v>682</v>
      </c>
      <c r="B16" s="96"/>
      <c r="C16" s="93">
        <v>50</v>
      </c>
      <c r="D16" s="94"/>
      <c r="E16" s="95"/>
    </row>
    <row r="17" s="83" customFormat="1" ht="26.25" customHeight="1" spans="1:5">
      <c r="A17" s="92" t="s">
        <v>683</v>
      </c>
      <c r="B17" s="96"/>
      <c r="C17" s="93">
        <v>550</v>
      </c>
      <c r="D17" s="94"/>
      <c r="E17" s="95"/>
    </row>
    <row r="18" s="83" customFormat="1" ht="26.25" customHeight="1" spans="1:5">
      <c r="A18" s="92" t="s">
        <v>684</v>
      </c>
      <c r="B18" s="96"/>
      <c r="C18" s="93">
        <v>26</v>
      </c>
      <c r="D18" s="94"/>
      <c r="E18" s="95"/>
    </row>
    <row r="19" s="83" customFormat="1" ht="32.25" customHeight="1" spans="1:5">
      <c r="A19" s="92" t="s">
        <v>685</v>
      </c>
      <c r="B19" s="96"/>
      <c r="C19" s="93"/>
      <c r="D19" s="94"/>
      <c r="E19" s="95"/>
    </row>
    <row r="20" s="83" customFormat="1" ht="26.25" customHeight="1" spans="1:5">
      <c r="A20" s="92" t="s">
        <v>679</v>
      </c>
      <c r="B20" s="96"/>
      <c r="C20" s="93"/>
      <c r="D20" s="94"/>
      <c r="E20" s="95"/>
    </row>
    <row r="21" s="83" customFormat="1" ht="26.25" customHeight="1" spans="1:5">
      <c r="A21" s="92" t="s">
        <v>680</v>
      </c>
      <c r="B21" s="96"/>
      <c r="C21" s="93"/>
      <c r="D21" s="94"/>
      <c r="E21" s="95"/>
    </row>
    <row r="22" s="83" customFormat="1" ht="26.25" customHeight="1" spans="1:5">
      <c r="A22" s="92" t="s">
        <v>686</v>
      </c>
      <c r="B22" s="96"/>
      <c r="C22" s="93"/>
      <c r="D22" s="94"/>
      <c r="E22" s="95"/>
    </row>
    <row r="23" s="83" customFormat="1" ht="26.25" customHeight="1" spans="1:5">
      <c r="A23" s="92" t="s">
        <v>687</v>
      </c>
      <c r="B23" s="96"/>
      <c r="C23" s="93"/>
      <c r="D23" s="94"/>
      <c r="E23" s="95"/>
    </row>
    <row r="24" s="83" customFormat="1" ht="26.25" customHeight="1" spans="1:5">
      <c r="A24" s="92" t="s">
        <v>679</v>
      </c>
      <c r="B24" s="96"/>
      <c r="C24" s="93"/>
      <c r="D24" s="94"/>
      <c r="E24" s="95"/>
    </row>
    <row r="25" s="83" customFormat="1" ht="26.25" customHeight="1" spans="1:5">
      <c r="A25" s="92" t="s">
        <v>688</v>
      </c>
      <c r="B25" s="96"/>
      <c r="C25" s="93"/>
      <c r="D25" s="94"/>
      <c r="E25" s="95"/>
    </row>
    <row r="26" s="83" customFormat="1" ht="26.25" customHeight="1" spans="1:5">
      <c r="A26" s="92" t="s">
        <v>689</v>
      </c>
      <c r="B26" s="96"/>
      <c r="C26" s="93"/>
      <c r="D26" s="94"/>
      <c r="E26" s="95"/>
    </row>
    <row r="27" s="83" customFormat="1" ht="26.25" customHeight="1" spans="1:5">
      <c r="A27" s="92" t="s">
        <v>690</v>
      </c>
      <c r="B27" s="96"/>
      <c r="C27" s="93"/>
      <c r="D27" s="94"/>
      <c r="E27" s="95"/>
    </row>
    <row r="28" s="83" customFormat="1" ht="33" customHeight="1" spans="1:5">
      <c r="A28" s="92" t="s">
        <v>691</v>
      </c>
      <c r="B28" s="96"/>
      <c r="C28" s="93"/>
      <c r="D28" s="94"/>
      <c r="E28" s="95"/>
    </row>
    <row r="29" s="83" customFormat="1" ht="26.25" customHeight="1" spans="1:5">
      <c r="A29" s="92" t="s">
        <v>692</v>
      </c>
      <c r="B29" s="96"/>
      <c r="C29" s="93">
        <f>SUM(C30:C32)</f>
        <v>0</v>
      </c>
      <c r="D29" s="94"/>
      <c r="E29" s="95"/>
    </row>
    <row r="30" s="83" customFormat="1" ht="26.25" customHeight="1" spans="1:5">
      <c r="A30" s="92" t="s">
        <v>693</v>
      </c>
      <c r="B30" s="96"/>
      <c r="C30" s="93"/>
      <c r="D30" s="94"/>
      <c r="E30" s="95"/>
    </row>
    <row r="31" s="83" customFormat="1" ht="26.25" customHeight="1" spans="1:5">
      <c r="A31" s="92" t="s">
        <v>694</v>
      </c>
      <c r="B31" s="96"/>
      <c r="C31" s="93"/>
      <c r="D31" s="94"/>
      <c r="E31" s="95"/>
    </row>
    <row r="32" s="83" customFormat="1" ht="31.5" customHeight="1" spans="1:5">
      <c r="A32" s="92" t="s">
        <v>695</v>
      </c>
      <c r="B32" s="96"/>
      <c r="C32" s="93"/>
      <c r="D32" s="94"/>
      <c r="E32" s="95"/>
    </row>
    <row r="33" s="83" customFormat="1" ht="26.25" customHeight="1" spans="1:5">
      <c r="A33" s="92" t="s">
        <v>696</v>
      </c>
      <c r="B33" s="96"/>
      <c r="C33" s="93">
        <f>C34+C41</f>
        <v>17786</v>
      </c>
      <c r="D33" s="94"/>
      <c r="E33" s="95"/>
    </row>
    <row r="34" s="83" customFormat="1" ht="32.25" customHeight="1" spans="1:5">
      <c r="A34" s="92" t="s">
        <v>697</v>
      </c>
      <c r="B34" s="96"/>
      <c r="C34" s="93">
        <f>SUM(C35:C37)</f>
        <v>17500</v>
      </c>
      <c r="D34" s="94"/>
      <c r="E34" s="95"/>
    </row>
    <row r="35" s="83" customFormat="1" ht="26.25" customHeight="1" spans="1:5">
      <c r="A35" s="92" t="s">
        <v>698</v>
      </c>
      <c r="B35" s="96"/>
      <c r="C35" s="93"/>
      <c r="D35" s="94"/>
      <c r="E35" s="95"/>
    </row>
    <row r="36" s="83" customFormat="1" ht="30.75" customHeight="1" spans="1:5">
      <c r="A36" s="92" t="s">
        <v>699</v>
      </c>
      <c r="B36" s="96"/>
      <c r="C36" s="93">
        <v>17500</v>
      </c>
      <c r="D36" s="94"/>
      <c r="E36" s="95"/>
    </row>
    <row r="37" s="83" customFormat="1" ht="26.25" customHeight="1" spans="1:5">
      <c r="A37" s="92" t="s">
        <v>700</v>
      </c>
      <c r="B37" s="96"/>
      <c r="C37" s="93"/>
      <c r="D37" s="94"/>
      <c r="E37" s="95"/>
    </row>
    <row r="38" s="83" customFormat="1" ht="26.25" customHeight="1" spans="1:5">
      <c r="A38" s="92" t="s">
        <v>701</v>
      </c>
      <c r="B38" s="96"/>
      <c r="C38" s="93">
        <f>SUM(C39:C40)</f>
        <v>0</v>
      </c>
      <c r="D38" s="94"/>
      <c r="E38" s="95"/>
    </row>
    <row r="39" s="83" customFormat="1" ht="26.25" customHeight="1" spans="1:5">
      <c r="A39" s="92" t="s">
        <v>702</v>
      </c>
      <c r="B39" s="96"/>
      <c r="C39" s="93"/>
      <c r="D39" s="94"/>
      <c r="E39" s="95"/>
    </row>
    <row r="40" s="83" customFormat="1" ht="26.25" customHeight="1" spans="1:5">
      <c r="A40" s="92" t="s">
        <v>703</v>
      </c>
      <c r="B40" s="96"/>
      <c r="C40" s="93"/>
      <c r="D40" s="94"/>
      <c r="E40" s="95"/>
    </row>
    <row r="41" s="83" customFormat="1" ht="34.5" customHeight="1" spans="1:5">
      <c r="A41" s="92" t="s">
        <v>704</v>
      </c>
      <c r="B41" s="96"/>
      <c r="C41" s="93">
        <v>286</v>
      </c>
      <c r="D41" s="94"/>
      <c r="E41" s="95"/>
    </row>
    <row r="42" s="83" customFormat="1" ht="26.25" customHeight="1" spans="1:5">
      <c r="A42" s="92" t="s">
        <v>705</v>
      </c>
      <c r="B42" s="96"/>
      <c r="C42" s="93"/>
      <c r="D42" s="94"/>
      <c r="E42" s="95"/>
    </row>
    <row r="43" s="83" customFormat="1" ht="26.25" customHeight="1" spans="1:5">
      <c r="A43" s="92" t="s">
        <v>706</v>
      </c>
      <c r="B43" s="96"/>
      <c r="C43" s="93">
        <v>220</v>
      </c>
      <c r="D43" s="94"/>
      <c r="E43" s="95"/>
    </row>
    <row r="44" s="83" customFormat="1" ht="26.25" customHeight="1" spans="1:5">
      <c r="A44" s="92" t="s">
        <v>707</v>
      </c>
      <c r="B44" s="96"/>
      <c r="C44" s="93">
        <v>56</v>
      </c>
      <c r="D44" s="94"/>
      <c r="E44" s="95"/>
    </row>
    <row r="45" s="83" customFormat="1" ht="26.25" customHeight="1" spans="1:5">
      <c r="A45" s="92" t="s">
        <v>708</v>
      </c>
      <c r="B45" s="96"/>
      <c r="C45" s="93">
        <v>10</v>
      </c>
      <c r="D45" s="94"/>
      <c r="E45" s="95"/>
    </row>
    <row r="46" s="83" customFormat="1" ht="26.25" customHeight="1" spans="1:5">
      <c r="A46" s="92" t="s">
        <v>709</v>
      </c>
      <c r="B46" s="93">
        <v>1927</v>
      </c>
      <c r="C46" s="93">
        <f>C47</f>
        <v>1927</v>
      </c>
      <c r="D46" s="94"/>
      <c r="E46" s="95"/>
    </row>
    <row r="47" s="83" customFormat="1" ht="26.25" customHeight="1" spans="1:5">
      <c r="A47" s="92" t="s">
        <v>710</v>
      </c>
      <c r="B47" s="93">
        <v>1927</v>
      </c>
      <c r="C47" s="93">
        <v>1927</v>
      </c>
      <c r="D47" s="94"/>
      <c r="E47" s="95"/>
    </row>
    <row r="48" s="83" customFormat="1" ht="26.25" customHeight="1" spans="1:5">
      <c r="A48" s="92" t="s">
        <v>711</v>
      </c>
      <c r="B48" s="93">
        <v>1927</v>
      </c>
      <c r="C48" s="93">
        <v>389</v>
      </c>
      <c r="D48" s="94"/>
      <c r="E48" s="95"/>
    </row>
    <row r="49" s="83" customFormat="1" ht="26.25" customHeight="1" spans="1:5">
      <c r="A49" s="92" t="s">
        <v>712</v>
      </c>
      <c r="B49" s="93"/>
      <c r="C49" s="93">
        <v>738</v>
      </c>
      <c r="D49" s="94"/>
      <c r="E49" s="95"/>
    </row>
    <row r="50" s="83" customFormat="1" ht="26.25" customHeight="1" spans="1:5">
      <c r="A50" s="92" t="s">
        <v>713</v>
      </c>
      <c r="B50" s="93"/>
      <c r="C50" s="93">
        <v>800</v>
      </c>
      <c r="D50" s="94"/>
      <c r="E50" s="95"/>
    </row>
    <row r="51" s="83" customFormat="1" ht="26.25" customHeight="1" spans="1:5">
      <c r="A51" s="92" t="s">
        <v>714</v>
      </c>
      <c r="B51" s="93">
        <v>19</v>
      </c>
      <c r="C51" s="93">
        <f>C52</f>
        <v>19</v>
      </c>
      <c r="D51" s="94"/>
      <c r="E51" s="95"/>
    </row>
    <row r="52" s="83" customFormat="1" ht="26.25" customHeight="1" spans="1:5">
      <c r="A52" s="92" t="s">
        <v>715</v>
      </c>
      <c r="B52" s="93">
        <v>19</v>
      </c>
      <c r="C52" s="93">
        <v>19</v>
      </c>
      <c r="D52" s="94"/>
      <c r="E52" s="95"/>
    </row>
    <row r="53" s="83" customFormat="1" ht="33" customHeight="1" spans="1:5">
      <c r="A53" s="92" t="s">
        <v>716</v>
      </c>
      <c r="B53" s="93"/>
      <c r="C53" s="93"/>
      <c r="D53" s="94"/>
      <c r="E53" s="95"/>
    </row>
    <row r="54" s="83" customFormat="1" ht="33" customHeight="1" spans="1:5">
      <c r="A54" s="92" t="s">
        <v>717</v>
      </c>
      <c r="B54" s="93"/>
      <c r="C54" s="93"/>
      <c r="D54" s="94"/>
      <c r="E54" s="95"/>
    </row>
    <row r="55" s="83" customFormat="1" ht="33" customHeight="1" spans="1:5">
      <c r="A55" s="92" t="s">
        <v>718</v>
      </c>
      <c r="B55" s="93"/>
      <c r="C55" s="93">
        <v>2780</v>
      </c>
      <c r="D55" s="94"/>
      <c r="E55" s="95"/>
    </row>
    <row r="56" s="83" customFormat="1" ht="33" customHeight="1" spans="1:5">
      <c r="A56" s="92" t="s">
        <v>719</v>
      </c>
      <c r="B56" s="93"/>
      <c r="C56" s="93">
        <v>2740</v>
      </c>
      <c r="D56" s="94"/>
      <c r="E56" s="95"/>
    </row>
    <row r="57" s="83" customFormat="1" ht="33" customHeight="1" spans="1:5">
      <c r="A57" s="92" t="s">
        <v>720</v>
      </c>
      <c r="B57" s="93"/>
      <c r="C57" s="93">
        <v>400</v>
      </c>
      <c r="D57" s="94"/>
      <c r="E57" s="95"/>
    </row>
    <row r="58" s="83" customFormat="1" ht="33" customHeight="1" spans="1:5">
      <c r="A58" s="92" t="s">
        <v>721</v>
      </c>
      <c r="B58" s="93"/>
      <c r="C58" s="93">
        <v>1040</v>
      </c>
      <c r="D58" s="94"/>
      <c r="E58" s="95"/>
    </row>
    <row r="59" s="83" customFormat="1" ht="33" customHeight="1" spans="1:5">
      <c r="A59" s="92" t="s">
        <v>722</v>
      </c>
      <c r="B59" s="93"/>
      <c r="C59" s="93">
        <v>800</v>
      </c>
      <c r="D59" s="94"/>
      <c r="E59" s="95"/>
    </row>
    <row r="60" s="83" customFormat="1" ht="33" customHeight="1" spans="1:5">
      <c r="A60" s="92" t="s">
        <v>723</v>
      </c>
      <c r="B60" s="93"/>
      <c r="C60" s="93">
        <v>500</v>
      </c>
      <c r="D60" s="94"/>
      <c r="E60" s="95"/>
    </row>
    <row r="61" s="83" customFormat="1" ht="33" customHeight="1" spans="1:5">
      <c r="A61" s="92" t="s">
        <v>724</v>
      </c>
      <c r="B61" s="93"/>
      <c r="C61" s="93">
        <v>40</v>
      </c>
      <c r="D61" s="94"/>
      <c r="E61" s="95"/>
    </row>
    <row r="62" s="83" customFormat="1" ht="33" customHeight="1" spans="1:5">
      <c r="A62" s="92" t="s">
        <v>725</v>
      </c>
      <c r="B62" s="93"/>
      <c r="C62" s="93">
        <v>40</v>
      </c>
      <c r="D62" s="94"/>
      <c r="E62" s="95"/>
    </row>
    <row r="63" s="83" customFormat="1" ht="26.25" customHeight="1" spans="1:5">
      <c r="A63" s="97" t="s">
        <v>726</v>
      </c>
      <c r="B63" s="98">
        <f>B8+B11+B33+B46+B5+B29+B51</f>
        <v>6000</v>
      </c>
      <c r="C63" s="98">
        <f>C8+C11+C33+C46+C5+C29+C51+C55</f>
        <v>57652</v>
      </c>
      <c r="D63" s="99"/>
      <c r="E63" s="100"/>
    </row>
    <row r="64" s="85" customFormat="1" ht="26.25" customHeight="1" spans="1:5">
      <c r="A64" s="91" t="s">
        <v>663</v>
      </c>
      <c r="B64" s="93"/>
      <c r="C64" s="93"/>
      <c r="D64" s="95"/>
      <c r="E64" s="95"/>
    </row>
    <row r="65" s="83" customFormat="1" ht="26.25" customHeight="1" spans="1:5">
      <c r="A65" s="101" t="s">
        <v>664</v>
      </c>
      <c r="B65" s="93"/>
      <c r="C65" s="93"/>
      <c r="D65" s="95"/>
      <c r="E65" s="95"/>
    </row>
    <row r="66" s="83" customFormat="1" ht="26.25" customHeight="1" spans="1:5">
      <c r="A66" s="91" t="s">
        <v>665</v>
      </c>
      <c r="B66" s="93"/>
      <c r="C66" s="93">
        <v>44354</v>
      </c>
      <c r="D66" s="95"/>
      <c r="E66" s="95"/>
    </row>
    <row r="67" s="83" customFormat="1" ht="26.25" customHeight="1" spans="1:5">
      <c r="A67" s="97" t="s">
        <v>727</v>
      </c>
      <c r="B67" s="98"/>
      <c r="C67" s="98">
        <f>C63+C65+C66+C64+C68</f>
        <v>106791</v>
      </c>
      <c r="D67" s="95"/>
      <c r="E67" s="95"/>
    </row>
    <row r="68" s="85" customFormat="1" ht="26.25" customHeight="1" spans="1:5">
      <c r="A68" s="97" t="s">
        <v>666</v>
      </c>
      <c r="B68" s="98"/>
      <c r="C68" s="98">
        <v>4785</v>
      </c>
      <c r="D68" s="100"/>
      <c r="E68" s="100"/>
    </row>
    <row r="69" s="83" customFormat="1" ht="17.1" customHeight="1" spans="1:5">
      <c r="A69" s="86"/>
      <c r="B69" s="86"/>
      <c r="C69" s="86"/>
      <c r="D69" s="86"/>
      <c r="E69" s="86"/>
    </row>
  </sheetData>
  <mergeCells count="1">
    <mergeCell ref="A2:E2"/>
  </mergeCells>
  <printOptions horizontalCentered="1"/>
  <pageMargins left="0.751388888888889" right="0.751388888888889" top="1" bottom="1" header="0.511805555555556" footer="0.511805555555556"/>
  <pageSetup paperSize="9" scale="82" orientation="portrait" horizontalDpi="600"/>
  <headerFooter/>
  <rowBreaks count="1" manualBreakCount="1">
    <brk id="29" max="4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6"/>
  </sheetPr>
  <dimension ref="A1:B16"/>
  <sheetViews>
    <sheetView tabSelected="1" workbookViewId="0">
      <selection activeCell="L15" sqref="L15"/>
    </sheetView>
  </sheetViews>
  <sheetFormatPr defaultColWidth="9" defaultRowHeight="14.25" outlineLevelCol="1"/>
  <cols>
    <col min="1" max="1" width="38.6666666666667" customWidth="1"/>
    <col min="2" max="2" width="39.4166666666667" customWidth="1"/>
  </cols>
  <sheetData>
    <row r="1" spans="1:1">
      <c r="A1" s="27" t="s">
        <v>728</v>
      </c>
    </row>
    <row r="2" ht="36.75" customHeight="1" spans="1:2">
      <c r="A2" s="40" t="s">
        <v>729</v>
      </c>
      <c r="B2" s="40"/>
    </row>
    <row r="3" ht="23" customHeight="1" spans="1:2">
      <c r="A3" s="41"/>
      <c r="B3" s="42" t="s">
        <v>32</v>
      </c>
    </row>
    <row r="4" ht="23" customHeight="1" spans="1:2">
      <c r="A4" s="45" t="s">
        <v>591</v>
      </c>
      <c r="B4" s="45" t="s">
        <v>41</v>
      </c>
    </row>
    <row r="5" ht="23" customHeight="1" spans="1:2">
      <c r="A5" s="79" t="s">
        <v>730</v>
      </c>
      <c r="B5" s="80"/>
    </row>
    <row r="6" ht="23" customHeight="1" spans="1:2">
      <c r="A6" s="44" t="s">
        <v>731</v>
      </c>
      <c r="B6" s="45">
        <v>70989</v>
      </c>
    </row>
    <row r="7" ht="23" customHeight="1" spans="1:2">
      <c r="A7" s="44" t="s">
        <v>732</v>
      </c>
      <c r="B7" s="45">
        <v>5</v>
      </c>
    </row>
    <row r="8" ht="23" customHeight="1" spans="1:2">
      <c r="A8" s="44" t="s">
        <v>733</v>
      </c>
      <c r="B8" s="45">
        <v>67697</v>
      </c>
    </row>
    <row r="9" ht="23" customHeight="1" spans="1:2">
      <c r="A9" s="44" t="s">
        <v>734</v>
      </c>
      <c r="B9" s="45"/>
    </row>
    <row r="10" ht="23" customHeight="1" spans="1:2">
      <c r="A10" s="44" t="s">
        <v>735</v>
      </c>
      <c r="B10" s="45"/>
    </row>
    <row r="11" ht="23" customHeight="1" spans="1:2">
      <c r="A11" s="44" t="s">
        <v>736</v>
      </c>
      <c r="B11" s="45">
        <v>2780</v>
      </c>
    </row>
    <row r="12" ht="23" customHeight="1" spans="1:2">
      <c r="A12" s="44" t="s">
        <v>737</v>
      </c>
      <c r="B12" s="45">
        <v>507</v>
      </c>
    </row>
    <row r="13" ht="23" customHeight="1" spans="1:2">
      <c r="A13" s="44" t="s">
        <v>738</v>
      </c>
      <c r="B13" s="45"/>
    </row>
    <row r="14" ht="23" customHeight="1" spans="1:2">
      <c r="A14" s="44" t="s">
        <v>739</v>
      </c>
      <c r="B14" s="45"/>
    </row>
    <row r="15" ht="23" customHeight="1" spans="1:2">
      <c r="A15" s="43" t="s">
        <v>740</v>
      </c>
      <c r="B15" s="43">
        <v>70989</v>
      </c>
    </row>
    <row r="16" ht="19.5" customHeight="1" spans="1:2">
      <c r="A16" s="81"/>
      <c r="B16" s="81"/>
    </row>
  </sheetData>
  <mergeCells count="2">
    <mergeCell ref="A2:B2"/>
    <mergeCell ref="A16:B16"/>
  </mergeCells>
  <printOptions horizontalCentered="1"/>
  <pageMargins left="0.751388888888889" right="0.751388888888889" top="1" bottom="1" header="0.5" footer="0.5"/>
  <pageSetup paperSize="9" scale="98" orientation="portrait" horizont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6"/>
  </sheetPr>
  <dimension ref="A1:J21"/>
  <sheetViews>
    <sheetView showZeros="0" tabSelected="1" workbookViewId="0">
      <selection activeCell="L15" sqref="L15"/>
    </sheetView>
  </sheetViews>
  <sheetFormatPr defaultColWidth="9" defaultRowHeight="14.25"/>
  <cols>
    <col min="1" max="1" width="29.5833333333333" customWidth="1"/>
    <col min="2" max="4" width="16.0833333333333" customWidth="1"/>
  </cols>
  <sheetData>
    <row r="1" spans="1:1">
      <c r="A1" s="27" t="s">
        <v>741</v>
      </c>
    </row>
    <row r="2" ht="42.75" customHeight="1" spans="1:5">
      <c r="A2" s="28" t="s">
        <v>742</v>
      </c>
      <c r="B2" s="28"/>
      <c r="C2" s="28"/>
      <c r="D2" s="28"/>
      <c r="E2" s="67"/>
    </row>
    <row r="3" ht="23" customHeight="1" spans="1:5">
      <c r="A3" s="48"/>
      <c r="B3" s="68"/>
      <c r="C3" s="69"/>
      <c r="D3" s="50" t="s">
        <v>743</v>
      </c>
      <c r="E3" s="70"/>
    </row>
    <row r="4" s="39" customFormat="1" ht="23" customHeight="1" spans="1:5">
      <c r="A4" s="51" t="s">
        <v>744</v>
      </c>
      <c r="B4" s="51"/>
      <c r="C4" s="51"/>
      <c r="D4" s="51"/>
      <c r="E4" s="52"/>
    </row>
    <row r="5" s="39" customFormat="1" ht="23" customHeight="1" spans="1:5">
      <c r="A5" s="63" t="s">
        <v>33</v>
      </c>
      <c r="B5" s="51" t="s">
        <v>39</v>
      </c>
      <c r="C5" s="51" t="s">
        <v>41</v>
      </c>
      <c r="D5" s="66" t="s">
        <v>745</v>
      </c>
      <c r="E5" s="52"/>
    </row>
    <row r="6" ht="23" customHeight="1" spans="1:5">
      <c r="A6" s="59" t="s">
        <v>746</v>
      </c>
      <c r="B6" s="55"/>
      <c r="C6" s="56"/>
      <c r="D6" s="57"/>
      <c r="E6" s="58"/>
    </row>
    <row r="7" ht="35" customHeight="1" spans="1:5">
      <c r="A7" s="59" t="s">
        <v>747</v>
      </c>
      <c r="B7" s="61" t="s">
        <v>748</v>
      </c>
      <c r="C7" s="61" t="s">
        <v>749</v>
      </c>
      <c r="D7" s="57">
        <v>0</v>
      </c>
      <c r="E7" s="58"/>
    </row>
    <row r="8" ht="23" customHeight="1" spans="1:10">
      <c r="A8" s="71"/>
      <c r="B8" s="72"/>
      <c r="C8" s="72"/>
      <c r="D8" s="57"/>
      <c r="E8" s="58"/>
      <c r="J8" s="78"/>
    </row>
    <row r="9" ht="23" customHeight="1" spans="1:5">
      <c r="A9" s="73"/>
      <c r="B9" s="74"/>
      <c r="C9" s="72"/>
      <c r="D9" s="57"/>
      <c r="E9" s="58"/>
    </row>
    <row r="10" ht="23" customHeight="1" spans="1:5">
      <c r="A10" s="73"/>
      <c r="B10" s="74"/>
      <c r="C10" s="72"/>
      <c r="D10" s="57"/>
      <c r="E10" s="58"/>
    </row>
    <row r="11" ht="23" customHeight="1" spans="1:5">
      <c r="A11" s="73"/>
      <c r="B11" s="74"/>
      <c r="C11" s="72"/>
      <c r="D11" s="57"/>
      <c r="E11" s="58"/>
    </row>
    <row r="12" ht="23" customHeight="1" spans="1:5">
      <c r="A12" s="73"/>
      <c r="B12" s="74"/>
      <c r="C12" s="72"/>
      <c r="D12" s="57"/>
      <c r="E12" s="58"/>
    </row>
    <row r="13" ht="23" customHeight="1" spans="1:5">
      <c r="A13" s="73"/>
      <c r="B13" s="74"/>
      <c r="C13" s="72"/>
      <c r="D13" s="57"/>
      <c r="E13" s="58"/>
    </row>
    <row r="14" ht="23" customHeight="1" spans="1:5">
      <c r="A14" s="73"/>
      <c r="B14" s="74"/>
      <c r="C14" s="72"/>
      <c r="D14" s="57"/>
      <c r="E14" s="58"/>
    </row>
    <row r="15" ht="23" customHeight="1" spans="1:5">
      <c r="A15" s="73"/>
      <c r="B15" s="74"/>
      <c r="C15" s="72"/>
      <c r="D15" s="57"/>
      <c r="E15" s="58"/>
    </row>
    <row r="16" ht="23" customHeight="1" spans="1:5">
      <c r="A16" s="63" t="s">
        <v>63</v>
      </c>
      <c r="B16" s="65" t="s">
        <v>748</v>
      </c>
      <c r="C16" s="65" t="s">
        <v>749</v>
      </c>
      <c r="D16" s="77">
        <v>0</v>
      </c>
      <c r="E16" s="52"/>
    </row>
    <row r="17" ht="23" customHeight="1" spans="1:5">
      <c r="A17" s="73"/>
      <c r="B17" s="61"/>
      <c r="C17" s="61"/>
      <c r="D17" s="57"/>
      <c r="E17" s="58"/>
    </row>
    <row r="18" ht="23" customHeight="1" spans="1:5">
      <c r="A18" s="59" t="s">
        <v>750</v>
      </c>
      <c r="B18" s="60" t="s">
        <v>748</v>
      </c>
      <c r="C18" s="61" t="s">
        <v>748</v>
      </c>
      <c r="D18" s="57"/>
      <c r="E18" s="58"/>
    </row>
    <row r="19" ht="23" customHeight="1" spans="1:5">
      <c r="A19" s="63" t="s">
        <v>574</v>
      </c>
      <c r="B19" s="64" t="s">
        <v>748</v>
      </c>
      <c r="C19" s="65" t="s">
        <v>749</v>
      </c>
      <c r="D19" s="77">
        <v>0</v>
      </c>
      <c r="E19" s="52"/>
    </row>
    <row r="21" spans="1:3">
      <c r="A21" s="75"/>
      <c r="B21" s="76"/>
      <c r="C21" s="76"/>
    </row>
  </sheetData>
  <mergeCells count="2">
    <mergeCell ref="A2:D2"/>
    <mergeCell ref="A4:D4"/>
  </mergeCells>
  <printOptions horizontalCentered="1"/>
  <pageMargins left="0.786805555555556" right="0.786805555555556" top="0.786805555555556" bottom="0.786805555555556" header="0.5" footer="0.5"/>
  <pageSetup paperSize="9" orientation="portrait" horizontalDpi="6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6"/>
  </sheetPr>
  <dimension ref="A1:F19"/>
  <sheetViews>
    <sheetView showZeros="0" tabSelected="1" workbookViewId="0">
      <selection activeCell="L15" sqref="L15"/>
    </sheetView>
  </sheetViews>
  <sheetFormatPr defaultColWidth="9" defaultRowHeight="14.25" outlineLevelCol="5"/>
  <cols>
    <col min="1" max="1" width="31.1666666666667" customWidth="1"/>
    <col min="2" max="2" width="11.625" customWidth="1"/>
    <col min="3" max="3" width="13.25" customWidth="1"/>
    <col min="4" max="4" width="12.375" customWidth="1"/>
    <col min="5" max="5" width="15.9166666666667" customWidth="1"/>
  </cols>
  <sheetData>
    <row r="1" spans="1:1">
      <c r="A1" s="27" t="s">
        <v>751</v>
      </c>
    </row>
    <row r="2" ht="35" customHeight="1" spans="1:6">
      <c r="A2" s="28" t="s">
        <v>752</v>
      </c>
      <c r="B2" s="28"/>
      <c r="C2" s="28"/>
      <c r="D2" s="28"/>
      <c r="E2" s="28"/>
      <c r="F2" s="67"/>
    </row>
    <row r="3" ht="15.75" spans="1:6">
      <c r="A3" s="48"/>
      <c r="B3" s="49"/>
      <c r="C3" s="49"/>
      <c r="D3" s="49"/>
      <c r="E3" s="50" t="s">
        <v>743</v>
      </c>
      <c r="F3" s="70"/>
    </row>
    <row r="4" s="39" customFormat="1" ht="23" customHeight="1" spans="1:6">
      <c r="A4" s="51" t="s">
        <v>753</v>
      </c>
      <c r="B4" s="51"/>
      <c r="C4" s="51"/>
      <c r="D4" s="51"/>
      <c r="E4" s="51"/>
      <c r="F4" s="52"/>
    </row>
    <row r="5" s="39" customFormat="1" ht="30" customHeight="1" spans="1:6">
      <c r="A5" s="51" t="s">
        <v>446</v>
      </c>
      <c r="B5" s="51" t="s">
        <v>39</v>
      </c>
      <c r="C5" s="51" t="s">
        <v>40</v>
      </c>
      <c r="D5" s="51" t="s">
        <v>41</v>
      </c>
      <c r="E5" s="53" t="s">
        <v>754</v>
      </c>
      <c r="F5" s="52"/>
    </row>
    <row r="6" ht="23" customHeight="1" spans="1:6">
      <c r="A6" s="54" t="s">
        <v>755</v>
      </c>
      <c r="B6" s="55"/>
      <c r="C6" s="55"/>
      <c r="D6" s="56"/>
      <c r="E6" s="57"/>
      <c r="F6" s="58"/>
    </row>
    <row r="7" ht="23" customHeight="1" spans="1:6">
      <c r="A7" s="59" t="s">
        <v>756</v>
      </c>
      <c r="B7" s="55"/>
      <c r="C7" s="55"/>
      <c r="D7" s="56"/>
      <c r="E7" s="57"/>
      <c r="F7" s="58"/>
    </row>
    <row r="8" ht="23" customHeight="1" spans="1:6">
      <c r="A8" s="54" t="s">
        <v>757</v>
      </c>
      <c r="B8" s="60" t="s">
        <v>748</v>
      </c>
      <c r="C8" s="60"/>
      <c r="D8" s="61" t="s">
        <v>748</v>
      </c>
      <c r="E8" s="62">
        <v>0</v>
      </c>
      <c r="F8" s="58"/>
    </row>
    <row r="9" ht="23" customHeight="1" spans="1:6">
      <c r="A9" s="54" t="s">
        <v>758</v>
      </c>
      <c r="B9" s="60" t="s">
        <v>748</v>
      </c>
      <c r="C9" s="60"/>
      <c r="D9" s="61" t="s">
        <v>748</v>
      </c>
      <c r="E9" s="62">
        <v>0</v>
      </c>
      <c r="F9" s="58"/>
    </row>
    <row r="10" ht="23" customHeight="1" spans="1:6">
      <c r="A10" s="54" t="s">
        <v>759</v>
      </c>
      <c r="B10" s="60"/>
      <c r="C10" s="60"/>
      <c r="D10" s="61"/>
      <c r="E10" s="62"/>
      <c r="F10" s="58"/>
    </row>
    <row r="11" ht="23" customHeight="1" spans="1:6">
      <c r="A11" s="54" t="s">
        <v>758</v>
      </c>
      <c r="B11" s="60"/>
      <c r="C11" s="60"/>
      <c r="D11" s="61"/>
      <c r="E11" s="62"/>
      <c r="F11" s="58"/>
    </row>
    <row r="12" ht="23" customHeight="1" spans="1:6">
      <c r="A12" s="54" t="s">
        <v>696</v>
      </c>
      <c r="B12" s="60"/>
      <c r="C12" s="60"/>
      <c r="D12" s="61"/>
      <c r="E12" s="62"/>
      <c r="F12" s="58"/>
    </row>
    <row r="13" ht="23" customHeight="1" spans="1:6">
      <c r="A13" s="54" t="s">
        <v>758</v>
      </c>
      <c r="B13" s="60"/>
      <c r="C13" s="60"/>
      <c r="D13" s="61"/>
      <c r="E13" s="62"/>
      <c r="F13" s="58"/>
    </row>
    <row r="14" ht="23" customHeight="1" spans="1:6">
      <c r="A14" s="54"/>
      <c r="B14" s="60"/>
      <c r="C14" s="60"/>
      <c r="D14" s="61"/>
      <c r="E14" s="62"/>
      <c r="F14" s="58"/>
    </row>
    <row r="15" ht="23" customHeight="1" spans="1:6">
      <c r="A15" s="59"/>
      <c r="B15" s="60"/>
      <c r="C15" s="60"/>
      <c r="D15" s="61"/>
      <c r="E15" s="62"/>
      <c r="F15" s="58"/>
    </row>
    <row r="16" ht="23" customHeight="1" spans="1:6">
      <c r="A16" s="63" t="s">
        <v>91</v>
      </c>
      <c r="B16" s="64" t="s">
        <v>748</v>
      </c>
      <c r="C16" s="64"/>
      <c r="D16" s="65" t="s">
        <v>748</v>
      </c>
      <c r="E16" s="66">
        <v>0</v>
      </c>
      <c r="F16" s="52"/>
    </row>
    <row r="17" ht="23" customHeight="1" spans="1:6">
      <c r="A17" s="54" t="s">
        <v>760</v>
      </c>
      <c r="B17" s="60"/>
      <c r="C17" s="60"/>
      <c r="D17" s="61"/>
      <c r="E17" s="62"/>
      <c r="F17" s="58"/>
    </row>
    <row r="18" ht="23" customHeight="1" spans="1:6">
      <c r="A18" s="59" t="s">
        <v>761</v>
      </c>
      <c r="B18" s="60"/>
      <c r="C18" s="60"/>
      <c r="D18" s="61" t="s">
        <v>749</v>
      </c>
      <c r="E18" s="62"/>
      <c r="F18" s="58"/>
    </row>
    <row r="19" ht="23" customHeight="1" spans="1:6">
      <c r="A19" s="63" t="s">
        <v>575</v>
      </c>
      <c r="B19" s="64" t="s">
        <v>748</v>
      </c>
      <c r="C19" s="64"/>
      <c r="D19" s="65" t="s">
        <v>749</v>
      </c>
      <c r="E19" s="66">
        <v>0</v>
      </c>
      <c r="F19" s="52"/>
    </row>
  </sheetData>
  <mergeCells count="2">
    <mergeCell ref="A2:E2"/>
    <mergeCell ref="A4:E4"/>
  </mergeCells>
  <pageMargins left="0.788888888888889" right="0.788888888888889" top="1" bottom="1" header="0.5" footer="0.5"/>
  <pageSetup paperSize="9" scale="95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6"/>
  </sheetPr>
  <dimension ref="A1:E21"/>
  <sheetViews>
    <sheetView tabSelected="1" workbookViewId="0">
      <selection activeCell="L15" sqref="L15"/>
    </sheetView>
  </sheetViews>
  <sheetFormatPr defaultColWidth="9" defaultRowHeight="14.25" outlineLevelCol="4"/>
  <cols>
    <col min="1" max="1" width="29.5833333333333" customWidth="1"/>
    <col min="2" max="4" width="16.0833333333333" customWidth="1"/>
  </cols>
  <sheetData>
    <row r="1" spans="1:1">
      <c r="A1" s="27" t="s">
        <v>762</v>
      </c>
    </row>
    <row r="2" ht="42.75" customHeight="1" spans="1:5">
      <c r="A2" s="28" t="s">
        <v>763</v>
      </c>
      <c r="B2" s="28"/>
      <c r="C2" s="28"/>
      <c r="D2" s="28"/>
      <c r="E2" s="67"/>
    </row>
    <row r="3" ht="23" customHeight="1" spans="1:5">
      <c r="A3" s="48"/>
      <c r="B3" s="68"/>
      <c r="C3" s="69"/>
      <c r="D3" s="50" t="s">
        <v>743</v>
      </c>
      <c r="E3" s="70"/>
    </row>
    <row r="4" s="39" customFormat="1" ht="23" customHeight="1" spans="1:5">
      <c r="A4" s="51" t="s">
        <v>744</v>
      </c>
      <c r="B4" s="51"/>
      <c r="C4" s="51"/>
      <c r="D4" s="51"/>
      <c r="E4" s="52"/>
    </row>
    <row r="5" s="39" customFormat="1" ht="23" customHeight="1" spans="1:5">
      <c r="A5" s="63" t="s">
        <v>33</v>
      </c>
      <c r="B5" s="51" t="s">
        <v>39</v>
      </c>
      <c r="C5" s="51" t="s">
        <v>41</v>
      </c>
      <c r="D5" s="66" t="s">
        <v>745</v>
      </c>
      <c r="E5" s="52"/>
    </row>
    <row r="6" ht="23" customHeight="1" spans="1:5">
      <c r="A6" s="59" t="s">
        <v>746</v>
      </c>
      <c r="B6" s="55"/>
      <c r="C6" s="56"/>
      <c r="D6" s="57"/>
      <c r="E6" s="58"/>
    </row>
    <row r="7" ht="34" customHeight="1" spans="1:5">
      <c r="A7" s="59" t="s">
        <v>747</v>
      </c>
      <c r="B7" s="61" t="s">
        <v>748</v>
      </c>
      <c r="C7" s="61" t="s">
        <v>749</v>
      </c>
      <c r="D7" s="62">
        <v>0</v>
      </c>
      <c r="E7" s="58"/>
    </row>
    <row r="8" ht="23" customHeight="1" spans="1:5">
      <c r="A8" s="71"/>
      <c r="B8" s="72"/>
      <c r="C8" s="72"/>
      <c r="D8" s="62"/>
      <c r="E8" s="58"/>
    </row>
    <row r="9" ht="23" customHeight="1" spans="1:5">
      <c r="A9" s="73"/>
      <c r="B9" s="74"/>
      <c r="C9" s="72"/>
      <c r="D9" s="62"/>
      <c r="E9" s="58"/>
    </row>
    <row r="10" ht="23" customHeight="1" spans="1:5">
      <c r="A10" s="73"/>
      <c r="B10" s="74"/>
      <c r="C10" s="72"/>
      <c r="D10" s="62"/>
      <c r="E10" s="58"/>
    </row>
    <row r="11" ht="23" customHeight="1" spans="1:5">
      <c r="A11" s="73"/>
      <c r="B11" s="74"/>
      <c r="C11" s="72"/>
      <c r="D11" s="62"/>
      <c r="E11" s="58"/>
    </row>
    <row r="12" ht="23" customHeight="1" spans="1:5">
      <c r="A12" s="73"/>
      <c r="B12" s="74"/>
      <c r="C12" s="72"/>
      <c r="D12" s="62"/>
      <c r="E12" s="58"/>
    </row>
    <row r="13" ht="23" customHeight="1" spans="1:5">
      <c r="A13" s="73"/>
      <c r="B13" s="74"/>
      <c r="C13" s="72"/>
      <c r="D13" s="62"/>
      <c r="E13" s="58"/>
    </row>
    <row r="14" ht="23" customHeight="1" spans="1:5">
      <c r="A14" s="73"/>
      <c r="B14" s="74"/>
      <c r="C14" s="72"/>
      <c r="D14" s="62"/>
      <c r="E14" s="58"/>
    </row>
    <row r="15" ht="23" customHeight="1" spans="1:5">
      <c r="A15" s="73"/>
      <c r="B15" s="74"/>
      <c r="C15" s="72"/>
      <c r="D15" s="62"/>
      <c r="E15" s="58"/>
    </row>
    <row r="16" ht="23" customHeight="1" spans="1:5">
      <c r="A16" s="63" t="s">
        <v>63</v>
      </c>
      <c r="B16" s="65" t="s">
        <v>748</v>
      </c>
      <c r="C16" s="65" t="s">
        <v>749</v>
      </c>
      <c r="D16" s="66">
        <v>0</v>
      </c>
      <c r="E16" s="52"/>
    </row>
    <row r="17" ht="23" customHeight="1" spans="1:5">
      <c r="A17" s="73"/>
      <c r="B17" s="61"/>
      <c r="C17" s="61"/>
      <c r="D17" s="62"/>
      <c r="E17" s="58"/>
    </row>
    <row r="18" ht="23" customHeight="1" spans="1:5">
      <c r="A18" s="59" t="s">
        <v>750</v>
      </c>
      <c r="B18" s="60" t="s">
        <v>748</v>
      </c>
      <c r="C18" s="61" t="s">
        <v>748</v>
      </c>
      <c r="D18" s="62"/>
      <c r="E18" s="58"/>
    </row>
    <row r="19" ht="23" customHeight="1" spans="1:5">
      <c r="A19" s="63" t="s">
        <v>574</v>
      </c>
      <c r="B19" s="64" t="s">
        <v>748</v>
      </c>
      <c r="C19" s="65" t="s">
        <v>749</v>
      </c>
      <c r="D19" s="66">
        <v>0</v>
      </c>
      <c r="E19" s="52"/>
    </row>
    <row r="20" customFormat="1"/>
    <row r="21" spans="1:3">
      <c r="A21" s="75"/>
      <c r="B21" s="76"/>
      <c r="C21" s="76"/>
    </row>
  </sheetData>
  <mergeCells count="2">
    <mergeCell ref="A2:D2"/>
    <mergeCell ref="A4:D4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6"/>
  </sheetPr>
  <dimension ref="A1:F19"/>
  <sheetViews>
    <sheetView tabSelected="1" workbookViewId="0">
      <selection activeCell="L15" sqref="L15"/>
    </sheetView>
  </sheetViews>
  <sheetFormatPr defaultColWidth="9" defaultRowHeight="14.25" outlineLevelCol="5"/>
  <cols>
    <col min="1" max="1" width="31.1666666666667" customWidth="1"/>
    <col min="2" max="4" width="15.9166666666667" customWidth="1"/>
    <col min="5" max="5" width="13.8333333333333" customWidth="1"/>
  </cols>
  <sheetData>
    <row r="1" spans="1:1">
      <c r="A1" s="27" t="s">
        <v>764</v>
      </c>
    </row>
    <row r="2" ht="35" customHeight="1" spans="1:5">
      <c r="A2" s="47" t="s">
        <v>765</v>
      </c>
      <c r="B2" s="47"/>
      <c r="C2" s="47"/>
      <c r="D2" s="47"/>
      <c r="E2" s="47"/>
    </row>
    <row r="3" ht="15.75" spans="1:5">
      <c r="A3" s="48"/>
      <c r="B3" s="49"/>
      <c r="C3" s="49"/>
      <c r="D3" s="50" t="s">
        <v>766</v>
      </c>
      <c r="E3" s="50"/>
    </row>
    <row r="4" s="39" customFormat="1" ht="23" customHeight="1" spans="1:6">
      <c r="A4" s="51" t="s">
        <v>753</v>
      </c>
      <c r="B4" s="51"/>
      <c r="C4" s="51"/>
      <c r="D4" s="51"/>
      <c r="E4" s="51"/>
      <c r="F4" s="52"/>
    </row>
    <row r="5" s="39" customFormat="1" ht="30" customHeight="1" spans="1:6">
      <c r="A5" s="51" t="s">
        <v>446</v>
      </c>
      <c r="B5" s="51" t="s">
        <v>39</v>
      </c>
      <c r="C5" s="51" t="s">
        <v>40</v>
      </c>
      <c r="D5" s="51" t="s">
        <v>41</v>
      </c>
      <c r="E5" s="53" t="s">
        <v>754</v>
      </c>
      <c r="F5" s="52"/>
    </row>
    <row r="6" ht="23" customHeight="1" spans="1:6">
      <c r="A6" s="54" t="s">
        <v>755</v>
      </c>
      <c r="B6" s="55"/>
      <c r="C6" s="55"/>
      <c r="D6" s="56"/>
      <c r="E6" s="57"/>
      <c r="F6" s="58"/>
    </row>
    <row r="7" ht="23" customHeight="1" spans="1:6">
      <c r="A7" s="59" t="s">
        <v>756</v>
      </c>
      <c r="B7" s="60"/>
      <c r="C7" s="60"/>
      <c r="D7" s="61"/>
      <c r="E7" s="62"/>
      <c r="F7" s="58"/>
    </row>
    <row r="8" ht="23" customHeight="1" spans="1:6">
      <c r="A8" s="54" t="s">
        <v>757</v>
      </c>
      <c r="B8" s="60" t="s">
        <v>748</v>
      </c>
      <c r="C8" s="60"/>
      <c r="D8" s="61" t="s">
        <v>748</v>
      </c>
      <c r="E8" s="62"/>
      <c r="F8" s="58"/>
    </row>
    <row r="9" ht="23" customHeight="1" spans="1:6">
      <c r="A9" s="54" t="s">
        <v>758</v>
      </c>
      <c r="B9" s="60" t="s">
        <v>748</v>
      </c>
      <c r="C9" s="60"/>
      <c r="D9" s="61" t="s">
        <v>748</v>
      </c>
      <c r="E9" s="62"/>
      <c r="F9" s="58"/>
    </row>
    <row r="10" ht="23" customHeight="1" spans="1:6">
      <c r="A10" s="54" t="s">
        <v>759</v>
      </c>
      <c r="B10" s="60"/>
      <c r="C10" s="60"/>
      <c r="D10" s="61"/>
      <c r="E10" s="62"/>
      <c r="F10" s="58"/>
    </row>
    <row r="11" ht="23" customHeight="1" spans="1:6">
      <c r="A11" s="54" t="s">
        <v>758</v>
      </c>
      <c r="B11" s="60"/>
      <c r="C11" s="60"/>
      <c r="D11" s="61"/>
      <c r="E11" s="62"/>
      <c r="F11" s="58"/>
    </row>
    <row r="12" ht="23" customHeight="1" spans="1:6">
      <c r="A12" s="54" t="s">
        <v>696</v>
      </c>
      <c r="B12" s="60"/>
      <c r="C12" s="60"/>
      <c r="D12" s="61"/>
      <c r="E12" s="62"/>
      <c r="F12" s="58"/>
    </row>
    <row r="13" ht="23" customHeight="1" spans="1:6">
      <c r="A13" s="54" t="s">
        <v>758</v>
      </c>
      <c r="B13" s="60"/>
      <c r="C13" s="60"/>
      <c r="D13" s="61"/>
      <c r="E13" s="62"/>
      <c r="F13" s="58"/>
    </row>
    <row r="14" ht="23" customHeight="1" spans="1:6">
      <c r="A14" s="54"/>
      <c r="B14" s="60"/>
      <c r="C14" s="60"/>
      <c r="D14" s="61"/>
      <c r="E14" s="62"/>
      <c r="F14" s="58"/>
    </row>
    <row r="15" ht="23" customHeight="1" spans="1:6">
      <c r="A15" s="59"/>
      <c r="B15" s="60"/>
      <c r="C15" s="60"/>
      <c r="D15" s="61"/>
      <c r="E15" s="62"/>
      <c r="F15" s="58"/>
    </row>
    <row r="16" ht="23" customHeight="1" spans="1:6">
      <c r="A16" s="63" t="s">
        <v>91</v>
      </c>
      <c r="B16" s="64" t="s">
        <v>748</v>
      </c>
      <c r="C16" s="64"/>
      <c r="D16" s="65" t="s">
        <v>748</v>
      </c>
      <c r="E16" s="66"/>
      <c r="F16" s="52"/>
    </row>
    <row r="17" ht="23" customHeight="1" spans="1:6">
      <c r="A17" s="54" t="s">
        <v>760</v>
      </c>
      <c r="B17" s="60"/>
      <c r="C17" s="60"/>
      <c r="D17" s="61"/>
      <c r="E17" s="62"/>
      <c r="F17" s="58"/>
    </row>
    <row r="18" ht="23" customHeight="1" spans="1:6">
      <c r="A18" s="59" t="s">
        <v>761</v>
      </c>
      <c r="B18" s="60"/>
      <c r="C18" s="60"/>
      <c r="D18" s="61" t="s">
        <v>749</v>
      </c>
      <c r="E18" s="62"/>
      <c r="F18" s="58"/>
    </row>
    <row r="19" ht="23" customHeight="1" spans="1:6">
      <c r="A19" s="63" t="s">
        <v>575</v>
      </c>
      <c r="B19" s="64" t="s">
        <v>748</v>
      </c>
      <c r="C19" s="64"/>
      <c r="D19" s="65" t="s">
        <v>749</v>
      </c>
      <c r="E19" s="66"/>
      <c r="F19" s="52"/>
    </row>
  </sheetData>
  <mergeCells count="3">
    <mergeCell ref="A2:E2"/>
    <mergeCell ref="D3:E3"/>
    <mergeCell ref="A4:E4"/>
  </mergeCells>
  <pageMargins left="0.75" right="0.75" top="1" bottom="1" header="0.511805555555556" footer="0.511805555555556"/>
  <pageSetup paperSize="9" scale="8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6"/>
  </sheetPr>
  <dimension ref="A1:H39"/>
  <sheetViews>
    <sheetView showZeros="0" tabSelected="1" workbookViewId="0">
      <pane xSplit="1" ySplit="5" topLeftCell="B6" activePane="bottomRight" state="frozen"/>
      <selection/>
      <selection pane="topRight"/>
      <selection pane="bottomLeft"/>
      <selection pane="bottomRight" activeCell="L15" sqref="L15"/>
    </sheetView>
  </sheetViews>
  <sheetFormatPr defaultColWidth="9" defaultRowHeight="14.25" outlineLevelCol="7"/>
  <cols>
    <col min="1" max="1" width="26.0833333333333" style="234" customWidth="1"/>
    <col min="2" max="2" width="13.1666666666667" style="234" customWidth="1"/>
    <col min="3" max="5" width="10.5" style="234" customWidth="1"/>
    <col min="6" max="6" width="12.6666666666667" style="234" customWidth="1"/>
    <col min="7" max="7" width="10.5" style="234" customWidth="1"/>
    <col min="8" max="11" width="5.58333333333333" style="234" customWidth="1"/>
    <col min="12" max="16384" width="9" style="234"/>
  </cols>
  <sheetData>
    <row r="1" spans="1:1">
      <c r="A1" s="108" t="s">
        <v>30</v>
      </c>
    </row>
    <row r="2" ht="22.5" customHeight="1" spans="1:8">
      <c r="A2" s="235" t="s">
        <v>31</v>
      </c>
      <c r="B2" s="235"/>
      <c r="C2" s="235"/>
      <c r="D2" s="235"/>
      <c r="E2" s="235"/>
      <c r="F2" s="235"/>
      <c r="G2" s="235"/>
      <c r="H2" s="235"/>
    </row>
    <row r="3" ht="20" customHeight="1" spans="1:8">
      <c r="A3" s="236"/>
      <c r="B3" s="237"/>
      <c r="C3" s="237"/>
      <c r="D3" s="237"/>
      <c r="E3" s="237"/>
      <c r="F3" s="238" t="s">
        <v>32</v>
      </c>
      <c r="G3" s="238"/>
      <c r="H3" s="238"/>
    </row>
    <row r="4" ht="23" customHeight="1" spans="1:8">
      <c r="A4" s="239" t="s">
        <v>33</v>
      </c>
      <c r="B4" s="240" t="s">
        <v>34</v>
      </c>
      <c r="C4" s="241" t="s">
        <v>35</v>
      </c>
      <c r="D4" s="241"/>
      <c r="E4" s="241"/>
      <c r="F4" s="242" t="s">
        <v>36</v>
      </c>
      <c r="G4" s="242" t="s">
        <v>37</v>
      </c>
      <c r="H4" s="243" t="s">
        <v>38</v>
      </c>
    </row>
    <row r="5" ht="23" customHeight="1" spans="1:8">
      <c r="A5" s="241"/>
      <c r="B5" s="240"/>
      <c r="C5" s="242" t="s">
        <v>39</v>
      </c>
      <c r="D5" s="242" t="s">
        <v>40</v>
      </c>
      <c r="E5" s="242" t="s">
        <v>41</v>
      </c>
      <c r="F5" s="242"/>
      <c r="G5" s="240"/>
      <c r="H5" s="243"/>
    </row>
    <row r="6" ht="23" customHeight="1" spans="1:8">
      <c r="A6" s="244" t="s">
        <v>42</v>
      </c>
      <c r="B6" s="187">
        <v>27146</v>
      </c>
      <c r="C6" s="187">
        <v>25322</v>
      </c>
      <c r="D6" s="187">
        <v>25322</v>
      </c>
      <c r="E6" s="187">
        <v>34619</v>
      </c>
      <c r="F6" s="245">
        <f>(E6/D6)*100</f>
        <v>136.715109391043</v>
      </c>
      <c r="G6" s="245">
        <f>(E6/B6-1)*100</f>
        <v>27.5289177042658</v>
      </c>
      <c r="H6" s="246"/>
    </row>
    <row r="7" ht="23" customHeight="1" spans="1:8">
      <c r="A7" s="247" t="s">
        <v>43</v>
      </c>
      <c r="B7" s="187">
        <v>6571</v>
      </c>
      <c r="C7" s="187">
        <v>6250</v>
      </c>
      <c r="D7" s="187">
        <v>6250</v>
      </c>
      <c r="E7" s="187">
        <v>6114</v>
      </c>
      <c r="F7" s="245">
        <f>(E7/D7)*100</f>
        <v>97.824</v>
      </c>
      <c r="G7" s="245">
        <f>(E7/B7-1)*100</f>
        <v>-6.95480140009131</v>
      </c>
      <c r="H7" s="246"/>
    </row>
    <row r="8" ht="23" customHeight="1" spans="1:8">
      <c r="A8" s="247" t="s">
        <v>44</v>
      </c>
      <c r="B8" s="247"/>
      <c r="C8" s="248"/>
      <c r="D8" s="247"/>
      <c r="E8" s="247"/>
      <c r="F8" s="245"/>
      <c r="G8" s="245"/>
      <c r="H8" s="246"/>
    </row>
    <row r="9" ht="23" customHeight="1" spans="1:8">
      <c r="A9" s="244" t="s">
        <v>45</v>
      </c>
      <c r="B9" s="187">
        <v>895</v>
      </c>
      <c r="C9" s="187">
        <v>830</v>
      </c>
      <c r="D9" s="265">
        <v>830</v>
      </c>
      <c r="E9" s="187">
        <v>1500</v>
      </c>
      <c r="F9" s="245">
        <f>(E9/D9)*100</f>
        <v>180.722891566265</v>
      </c>
      <c r="G9" s="245">
        <f>(E9/B9-1)*100</f>
        <v>67.5977653631285</v>
      </c>
      <c r="H9" s="246"/>
    </row>
    <row r="10" ht="23" customHeight="1" spans="1:8">
      <c r="A10" s="244" t="s">
        <v>46</v>
      </c>
      <c r="B10" s="187">
        <v>609</v>
      </c>
      <c r="C10" s="187">
        <v>600</v>
      </c>
      <c r="D10" s="265">
        <v>600</v>
      </c>
      <c r="E10" s="187">
        <v>1021</v>
      </c>
      <c r="F10" s="245">
        <f>(E10/D10)*100</f>
        <v>170.166666666667</v>
      </c>
      <c r="G10" s="245">
        <f>(E10/B10-1)*100</f>
        <v>67.6518883415435</v>
      </c>
      <c r="H10" s="246"/>
    </row>
    <row r="11" ht="23" customHeight="1" spans="1:8">
      <c r="A11" s="247" t="s">
        <v>47</v>
      </c>
      <c r="B11" s="187">
        <v>1797</v>
      </c>
      <c r="C11" s="249">
        <v>1888</v>
      </c>
      <c r="D11" s="265">
        <v>700</v>
      </c>
      <c r="E11" s="187">
        <v>1811</v>
      </c>
      <c r="F11" s="245">
        <f t="shared" ref="F11:F18" si="0">(E11/D11)*100</f>
        <v>258.714285714286</v>
      </c>
      <c r="G11" s="245">
        <f t="shared" ref="G11:G18" si="1">(E11/B11-1)*100</f>
        <v>0.779076238174725</v>
      </c>
      <c r="H11" s="246"/>
    </row>
    <row r="12" ht="23" customHeight="1" spans="1:8">
      <c r="A12" s="244" t="s">
        <v>48</v>
      </c>
      <c r="B12" s="187">
        <v>690</v>
      </c>
      <c r="C12" s="249">
        <v>700</v>
      </c>
      <c r="D12" s="265">
        <v>480</v>
      </c>
      <c r="E12" s="187">
        <v>743</v>
      </c>
      <c r="F12" s="245">
        <f t="shared" si="0"/>
        <v>154.791666666667</v>
      </c>
      <c r="G12" s="245">
        <f t="shared" si="1"/>
        <v>7.68115942028986</v>
      </c>
      <c r="H12" s="246"/>
    </row>
    <row r="13" ht="23" customHeight="1" spans="1:8">
      <c r="A13" s="244" t="s">
        <v>49</v>
      </c>
      <c r="B13" s="187">
        <v>458</v>
      </c>
      <c r="C13" s="249">
        <v>480</v>
      </c>
      <c r="D13" s="265">
        <v>610</v>
      </c>
      <c r="E13" s="187">
        <v>626</v>
      </c>
      <c r="F13" s="245">
        <f t="shared" si="0"/>
        <v>102.622950819672</v>
      </c>
      <c r="G13" s="245">
        <f t="shared" si="1"/>
        <v>36.6812227074236</v>
      </c>
      <c r="H13" s="246"/>
    </row>
    <row r="14" ht="23" customHeight="1" spans="1:8">
      <c r="A14" s="247" t="s">
        <v>50</v>
      </c>
      <c r="B14" s="187">
        <v>605</v>
      </c>
      <c r="C14" s="249">
        <v>610</v>
      </c>
      <c r="D14" s="265">
        <v>3800</v>
      </c>
      <c r="E14" s="187">
        <v>784</v>
      </c>
      <c r="F14" s="245">
        <f t="shared" si="0"/>
        <v>20.6315789473684</v>
      </c>
      <c r="G14" s="245">
        <f t="shared" si="1"/>
        <v>29.5867768595041</v>
      </c>
      <c r="H14" s="246"/>
    </row>
    <row r="15" ht="23" customHeight="1" spans="1:8">
      <c r="A15" s="247" t="s">
        <v>51</v>
      </c>
      <c r="B15" s="187">
        <v>4024</v>
      </c>
      <c r="C15" s="249">
        <v>3800</v>
      </c>
      <c r="D15" s="265">
        <v>500</v>
      </c>
      <c r="E15" s="187">
        <v>5455</v>
      </c>
      <c r="F15" s="245">
        <f t="shared" si="0"/>
        <v>1091</v>
      </c>
      <c r="G15" s="245">
        <f t="shared" si="1"/>
        <v>35.5616302186879</v>
      </c>
      <c r="H15" s="246"/>
    </row>
    <row r="16" ht="23" customHeight="1" spans="1:8">
      <c r="A16" s="247" t="s">
        <v>52</v>
      </c>
      <c r="B16" s="187">
        <v>510</v>
      </c>
      <c r="C16" s="249">
        <v>500</v>
      </c>
      <c r="D16" s="265">
        <v>1888</v>
      </c>
      <c r="E16" s="187">
        <v>653</v>
      </c>
      <c r="F16" s="245">
        <f t="shared" si="0"/>
        <v>34.5868644067797</v>
      </c>
      <c r="G16" s="245">
        <f t="shared" si="1"/>
        <v>28.0392156862745</v>
      </c>
      <c r="H16" s="246"/>
    </row>
    <row r="17" ht="23" customHeight="1" spans="1:8">
      <c r="A17" s="247" t="s">
        <v>53</v>
      </c>
      <c r="B17" s="187">
        <v>3074</v>
      </c>
      <c r="C17" s="249">
        <v>2900</v>
      </c>
      <c r="D17" s="265">
        <v>2900</v>
      </c>
      <c r="E17" s="187">
        <v>6722</v>
      </c>
      <c r="F17" s="245">
        <f t="shared" si="0"/>
        <v>231.793103448276</v>
      </c>
      <c r="G17" s="245">
        <f t="shared" si="1"/>
        <v>118.672739102147</v>
      </c>
      <c r="H17" s="246"/>
    </row>
    <row r="18" ht="23" customHeight="1" spans="1:8">
      <c r="A18" s="247" t="s">
        <v>54</v>
      </c>
      <c r="B18" s="187">
        <v>7783</v>
      </c>
      <c r="C18" s="249">
        <v>6660</v>
      </c>
      <c r="D18" s="265">
        <v>6660</v>
      </c>
      <c r="E18" s="187">
        <v>9066</v>
      </c>
      <c r="F18" s="245">
        <f t="shared" si="0"/>
        <v>136.126126126126</v>
      </c>
      <c r="G18" s="245">
        <f t="shared" si="1"/>
        <v>16.4846460233843</v>
      </c>
      <c r="H18" s="246"/>
    </row>
    <row r="19" ht="23" customHeight="1" spans="1:8">
      <c r="A19" s="247" t="s">
        <v>55</v>
      </c>
      <c r="B19" s="247"/>
      <c r="C19" s="250"/>
      <c r="D19" s="247"/>
      <c r="E19" s="247">
        <v>1</v>
      </c>
      <c r="F19" s="245"/>
      <c r="G19" s="245"/>
      <c r="H19" s="246"/>
    </row>
    <row r="20" ht="23" customHeight="1" spans="1:8">
      <c r="A20" s="247" t="s">
        <v>56</v>
      </c>
      <c r="B20" s="247"/>
      <c r="C20" s="250"/>
      <c r="D20" s="247"/>
      <c r="E20" s="247">
        <v>1</v>
      </c>
      <c r="F20" s="245"/>
      <c r="G20" s="245"/>
      <c r="H20" s="246"/>
    </row>
    <row r="21" ht="23" customHeight="1" spans="1:8">
      <c r="A21" s="247" t="s">
        <v>57</v>
      </c>
      <c r="B21" s="187">
        <v>113</v>
      </c>
      <c r="C21" s="187">
        <v>104</v>
      </c>
      <c r="D21" s="187">
        <v>104</v>
      </c>
      <c r="E21" s="187">
        <v>122</v>
      </c>
      <c r="F21" s="245"/>
      <c r="G21" s="245"/>
      <c r="H21" s="246"/>
    </row>
    <row r="22" ht="23" customHeight="1" spans="1:8">
      <c r="A22" s="244" t="s">
        <v>58</v>
      </c>
      <c r="B22" s="187">
        <v>1494</v>
      </c>
      <c r="C22" s="187">
        <v>4468</v>
      </c>
      <c r="D22" s="187">
        <v>4468</v>
      </c>
      <c r="E22" s="187">
        <v>1929</v>
      </c>
      <c r="F22" s="245">
        <f t="shared" ref="F22:F27" si="2">(E22/D22)*100</f>
        <v>43.1736794986571</v>
      </c>
      <c r="G22" s="245">
        <f t="shared" ref="G22:G27" si="3">(E22/B22-1)*100</f>
        <v>29.1164658634538</v>
      </c>
      <c r="H22" s="246"/>
    </row>
    <row r="23" ht="23" customHeight="1" spans="1:8">
      <c r="A23" s="247" t="s">
        <v>59</v>
      </c>
      <c r="B23" s="187">
        <v>996</v>
      </c>
      <c r="C23" s="249">
        <v>2828</v>
      </c>
      <c r="D23" s="249">
        <v>2828</v>
      </c>
      <c r="E23" s="187">
        <v>1014</v>
      </c>
      <c r="F23" s="245">
        <f t="shared" si="2"/>
        <v>35.8557284299859</v>
      </c>
      <c r="G23" s="245">
        <f t="shared" si="3"/>
        <v>1.80722891566265</v>
      </c>
      <c r="H23" s="246"/>
    </row>
    <row r="24" ht="23" customHeight="1" spans="1:8">
      <c r="A24" s="247" t="s">
        <v>60</v>
      </c>
      <c r="B24" s="187">
        <v>86</v>
      </c>
      <c r="C24" s="249">
        <v>500</v>
      </c>
      <c r="D24" s="249">
        <v>500</v>
      </c>
      <c r="E24" s="187">
        <v>504</v>
      </c>
      <c r="F24" s="245">
        <f t="shared" si="2"/>
        <v>100.8</v>
      </c>
      <c r="G24" s="245">
        <f t="shared" si="3"/>
        <v>486.046511627907</v>
      </c>
      <c r="H24" s="246"/>
    </row>
    <row r="25" ht="23" customHeight="1" spans="1:8">
      <c r="A25" s="247" t="s">
        <v>61</v>
      </c>
      <c r="B25" s="187">
        <v>375</v>
      </c>
      <c r="C25" s="249">
        <v>400</v>
      </c>
      <c r="D25" s="249">
        <v>400</v>
      </c>
      <c r="E25" s="187">
        <v>210</v>
      </c>
      <c r="F25" s="245">
        <f t="shared" si="2"/>
        <v>52.5</v>
      </c>
      <c r="G25" s="245">
        <f t="shared" si="3"/>
        <v>-44</v>
      </c>
      <c r="H25" s="246"/>
    </row>
    <row r="26" ht="28" customHeight="1" spans="1:8">
      <c r="A26" s="251" t="s">
        <v>62</v>
      </c>
      <c r="B26" s="187">
        <v>37</v>
      </c>
      <c r="C26" s="249">
        <v>740</v>
      </c>
      <c r="D26" s="249">
        <v>740</v>
      </c>
      <c r="E26" s="187">
        <v>22</v>
      </c>
      <c r="F26" s="245">
        <f t="shared" si="2"/>
        <v>2.97297297297297</v>
      </c>
      <c r="G26" s="245">
        <f t="shared" si="3"/>
        <v>-40.5405405405405</v>
      </c>
      <c r="H26" s="246"/>
    </row>
    <row r="27" ht="23" customHeight="1" spans="1:8">
      <c r="A27" s="252"/>
      <c r="B27" s="247"/>
      <c r="C27" s="249"/>
      <c r="D27" s="248"/>
      <c r="E27" s="247"/>
      <c r="F27" s="245"/>
      <c r="G27" s="245"/>
      <c r="H27" s="246"/>
    </row>
    <row r="28" ht="23" customHeight="1" spans="1:8">
      <c r="A28" s="247"/>
      <c r="B28" s="247"/>
      <c r="C28" s="247"/>
      <c r="D28" s="247"/>
      <c r="E28" s="247"/>
      <c r="F28" s="245"/>
      <c r="G28" s="245"/>
      <c r="H28" s="246"/>
    </row>
    <row r="29" ht="23" customHeight="1" spans="1:8">
      <c r="A29" s="247"/>
      <c r="B29" s="247"/>
      <c r="C29" s="247"/>
      <c r="D29" s="247"/>
      <c r="E29" s="247"/>
      <c r="F29" s="245"/>
      <c r="G29" s="245"/>
      <c r="H29" s="246"/>
    </row>
    <row r="30" s="233" customFormat="1" ht="23" customHeight="1" spans="1:8">
      <c r="A30" s="253" t="s">
        <v>63</v>
      </c>
      <c r="B30" s="254">
        <f>SUM(B6,B22)</f>
        <v>28640</v>
      </c>
      <c r="C30" s="254">
        <f>SUM(C6,C22)</f>
        <v>29790</v>
      </c>
      <c r="D30" s="254">
        <f>SUM(D6,D22)</f>
        <v>29790</v>
      </c>
      <c r="E30" s="254">
        <f>SUM(E6,E22)</f>
        <v>36548</v>
      </c>
      <c r="F30" s="255">
        <f>(E30/D30)*100</f>
        <v>122.685464921114</v>
      </c>
      <c r="G30" s="255">
        <f>(E30/B30-1)*100</f>
        <v>27.6117318435754</v>
      </c>
      <c r="H30" s="256"/>
    </row>
    <row r="31" ht="20.15" customHeight="1" spans="8:8">
      <c r="H31" s="257"/>
    </row>
    <row r="32" spans="8:8">
      <c r="H32" s="257"/>
    </row>
    <row r="33" spans="8:8">
      <c r="H33" s="257"/>
    </row>
    <row r="34" spans="8:8">
      <c r="H34" s="257"/>
    </row>
    <row r="35" spans="8:8">
      <c r="H35" s="257"/>
    </row>
    <row r="36" spans="8:8">
      <c r="H36" s="257"/>
    </row>
    <row r="37" spans="8:8">
      <c r="H37" s="257"/>
    </row>
    <row r="38" spans="8:8">
      <c r="H38" s="257"/>
    </row>
    <row r="39" spans="8:8">
      <c r="H39" s="257"/>
    </row>
  </sheetData>
  <mergeCells count="8">
    <mergeCell ref="A2:H2"/>
    <mergeCell ref="F3:H3"/>
    <mergeCell ref="C4:E4"/>
    <mergeCell ref="A4:A5"/>
    <mergeCell ref="B4:B5"/>
    <mergeCell ref="F4:F5"/>
    <mergeCell ref="G4:G5"/>
    <mergeCell ref="H4:H5"/>
  </mergeCells>
  <printOptions horizontalCentered="1"/>
  <pageMargins left="0.786805555555556" right="0.786805555555556" top="0.786805555555556" bottom="0.786805555555556" header="0.279166666666667" footer="0.389583333333333"/>
  <pageSetup paperSize="9" scale="80" orientation="portrait" horizont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6"/>
  </sheetPr>
  <dimension ref="A1:B12"/>
  <sheetViews>
    <sheetView tabSelected="1" workbookViewId="0">
      <selection activeCell="L15" sqref="L15"/>
    </sheetView>
  </sheetViews>
  <sheetFormatPr defaultColWidth="9" defaultRowHeight="14.25" outlineLevelCol="1"/>
  <cols>
    <col min="1" max="1" width="38.6666666666667" customWidth="1"/>
    <col min="2" max="2" width="39.4166666666667" customWidth="1"/>
  </cols>
  <sheetData>
    <row r="1" spans="1:1">
      <c r="A1" s="27" t="s">
        <v>767</v>
      </c>
    </row>
    <row r="2" ht="36.75" customHeight="1" spans="1:2">
      <c r="A2" s="40" t="s">
        <v>768</v>
      </c>
      <c r="B2" s="40"/>
    </row>
    <row r="3" ht="23" customHeight="1" spans="1:2">
      <c r="A3" s="41"/>
      <c r="B3" s="42" t="s">
        <v>32</v>
      </c>
    </row>
    <row r="4" s="39" customFormat="1" ht="23" customHeight="1" spans="1:2">
      <c r="A4" s="43" t="s">
        <v>591</v>
      </c>
      <c r="B4" s="43" t="s">
        <v>41</v>
      </c>
    </row>
    <row r="5" ht="23" customHeight="1" spans="1:2">
      <c r="A5" s="44" t="s">
        <v>769</v>
      </c>
      <c r="B5" s="45">
        <v>57</v>
      </c>
    </row>
    <row r="6" ht="23" customHeight="1" spans="1:2">
      <c r="A6" s="44" t="s">
        <v>770</v>
      </c>
      <c r="B6" s="45">
        <v>57</v>
      </c>
    </row>
    <row r="7" ht="23" customHeight="1" spans="1:2">
      <c r="A7" s="44" t="s">
        <v>771</v>
      </c>
      <c r="B7" s="45">
        <v>57</v>
      </c>
    </row>
    <row r="8" ht="23" customHeight="1" spans="1:2">
      <c r="A8" s="44"/>
      <c r="B8" s="45"/>
    </row>
    <row r="9" ht="23" customHeight="1" spans="1:2">
      <c r="A9" s="46"/>
      <c r="B9" s="45"/>
    </row>
    <row r="10" ht="23" customHeight="1" spans="1:2">
      <c r="A10" s="46"/>
      <c r="B10" s="45"/>
    </row>
    <row r="11" ht="23" customHeight="1" spans="1:2">
      <c r="A11" s="46"/>
      <c r="B11" s="45"/>
    </row>
    <row r="12" ht="23" customHeight="1" spans="1:2">
      <c r="A12" s="43" t="s">
        <v>574</v>
      </c>
      <c r="B12" s="45">
        <v>57</v>
      </c>
    </row>
  </sheetData>
  <mergeCells count="1">
    <mergeCell ref="A2:B2"/>
  </mergeCells>
  <pageMargins left="0.75" right="0.75" top="1" bottom="1" header="0.511805555555556" footer="0.511805555555556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showZeros="0" tabSelected="1" workbookViewId="0">
      <selection activeCell="L15" sqref="L15"/>
    </sheetView>
  </sheetViews>
  <sheetFormatPr defaultColWidth="9" defaultRowHeight="14.25" outlineLevelCol="3"/>
  <cols>
    <col min="1" max="1" width="34.4166666666667" customWidth="1"/>
    <col min="2" max="4" width="13.5" customWidth="1"/>
  </cols>
  <sheetData>
    <row r="1" spans="1:1">
      <c r="A1" s="27" t="s">
        <v>772</v>
      </c>
    </row>
    <row r="2" ht="35.4" customHeight="1" spans="1:4">
      <c r="A2" s="28" t="s">
        <v>773</v>
      </c>
      <c r="B2" s="28"/>
      <c r="C2" s="28"/>
      <c r="D2" s="28"/>
    </row>
    <row r="3" ht="23" customHeight="1" spans="1:4">
      <c r="A3" s="29"/>
      <c r="B3" s="38"/>
      <c r="C3" s="38"/>
      <c r="D3" s="31" t="s">
        <v>32</v>
      </c>
    </row>
    <row r="4" s="25" customFormat="1" ht="23" customHeight="1" spans="1:4">
      <c r="A4" s="35" t="s">
        <v>446</v>
      </c>
      <c r="B4" s="35" t="s">
        <v>774</v>
      </c>
      <c r="C4" s="35" t="s">
        <v>555</v>
      </c>
      <c r="D4" s="35"/>
    </row>
    <row r="5" s="26" customFormat="1" ht="23" customHeight="1" spans="1:4">
      <c r="A5" s="35"/>
      <c r="B5" s="35"/>
      <c r="C5" s="35" t="s">
        <v>39</v>
      </c>
      <c r="D5" s="35" t="s">
        <v>775</v>
      </c>
    </row>
    <row r="6" s="26" customFormat="1" ht="23" customHeight="1" spans="1:4">
      <c r="A6" s="33" t="s">
        <v>776</v>
      </c>
      <c r="B6" s="32">
        <v>1715</v>
      </c>
      <c r="C6" s="34">
        <v>2735</v>
      </c>
      <c r="D6" s="34">
        <v>3721</v>
      </c>
    </row>
    <row r="7" s="26" customFormat="1" ht="23" customHeight="1" spans="1:4">
      <c r="A7" s="33"/>
      <c r="B7" s="32"/>
      <c r="C7" s="32"/>
      <c r="D7" s="32"/>
    </row>
    <row r="8" s="25" customFormat="1" ht="23" customHeight="1" spans="1:4">
      <c r="A8" s="33"/>
      <c r="B8" s="32"/>
      <c r="C8" s="32"/>
      <c r="D8" s="32"/>
    </row>
    <row r="9" ht="23" customHeight="1" spans="1:4">
      <c r="A9" s="35" t="s">
        <v>777</v>
      </c>
      <c r="B9" s="36">
        <f>SUM(B6:B8)</f>
        <v>1715</v>
      </c>
      <c r="C9" s="36">
        <f>SUM(C6:C8)</f>
        <v>2735</v>
      </c>
      <c r="D9" s="36">
        <f>SUM(D6:D8)</f>
        <v>3721</v>
      </c>
    </row>
  </sheetData>
  <mergeCells count="4">
    <mergeCell ref="A2:D2"/>
    <mergeCell ref="C4:D4"/>
    <mergeCell ref="A4:A5"/>
    <mergeCell ref="B4:B5"/>
  </mergeCells>
  <printOptions horizontalCentered="1"/>
  <pageMargins left="0.788888888888889" right="0.788888888888889" top="0.979166666666667" bottom="0.788888888888889" header="0.509027777777778" footer="0.509027777777778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Zeros="0" tabSelected="1" workbookViewId="0">
      <selection activeCell="L15" sqref="L15"/>
    </sheetView>
  </sheetViews>
  <sheetFormatPr defaultColWidth="9" defaultRowHeight="14.25" outlineLevelCol="3"/>
  <cols>
    <col min="1" max="1" width="34.4166666666667" customWidth="1"/>
    <col min="2" max="4" width="13.5" customWidth="1"/>
  </cols>
  <sheetData>
    <row r="1" spans="1:1">
      <c r="A1" s="27" t="s">
        <v>778</v>
      </c>
    </row>
    <row r="2" ht="35.4" customHeight="1" spans="1:4">
      <c r="A2" s="28" t="s">
        <v>779</v>
      </c>
      <c r="B2" s="28"/>
      <c r="C2" s="28"/>
      <c r="D2" s="28"/>
    </row>
    <row r="3" ht="23" customHeight="1" spans="1:4">
      <c r="A3" s="29"/>
      <c r="B3" s="30"/>
      <c r="C3" s="31" t="s">
        <v>32</v>
      </c>
      <c r="D3" s="31"/>
    </row>
    <row r="4" s="25" customFormat="1" ht="23" customHeight="1" spans="1:4">
      <c r="A4" s="32" t="s">
        <v>446</v>
      </c>
      <c r="B4" s="32" t="s">
        <v>557</v>
      </c>
      <c r="C4" s="32"/>
      <c r="D4" s="32" t="s">
        <v>780</v>
      </c>
    </row>
    <row r="5" s="26" customFormat="1" ht="23" customHeight="1" spans="1:4">
      <c r="A5" s="32"/>
      <c r="B5" s="32" t="s">
        <v>39</v>
      </c>
      <c r="C5" s="32" t="s">
        <v>775</v>
      </c>
      <c r="D5" s="32"/>
    </row>
    <row r="6" s="26" customFormat="1" ht="23" customHeight="1" spans="1:4">
      <c r="A6" s="33" t="s">
        <v>781</v>
      </c>
      <c r="B6" s="34">
        <v>2852</v>
      </c>
      <c r="C6" s="34">
        <v>3064</v>
      </c>
      <c r="D6" s="34">
        <v>2372</v>
      </c>
    </row>
    <row r="7" s="26" customFormat="1" ht="23" customHeight="1" spans="1:4">
      <c r="A7" s="33"/>
      <c r="B7" s="32"/>
      <c r="C7" s="32"/>
      <c r="D7" s="34"/>
    </row>
    <row r="8" s="25" customFormat="1" ht="23" customHeight="1" spans="1:4">
      <c r="A8" s="33"/>
      <c r="B8" s="32"/>
      <c r="C8" s="32"/>
      <c r="D8" s="34"/>
    </row>
    <row r="9" ht="23" customHeight="1" spans="1:4">
      <c r="A9" s="35" t="s">
        <v>777</v>
      </c>
      <c r="B9" s="36">
        <f>SUM(B6:B8)</f>
        <v>2852</v>
      </c>
      <c r="C9" s="36">
        <f>SUM(C6:C8)</f>
        <v>3064</v>
      </c>
      <c r="D9" s="36">
        <v>2372</v>
      </c>
    </row>
    <row r="10" spans="1:1">
      <c r="A10" s="37"/>
    </row>
  </sheetData>
  <mergeCells count="5">
    <mergeCell ref="A2:D2"/>
    <mergeCell ref="C3:D3"/>
    <mergeCell ref="B4:C4"/>
    <mergeCell ref="A4:A5"/>
    <mergeCell ref="D4:D5"/>
  </mergeCells>
  <printOptions horizontalCentered="1"/>
  <pageMargins left="0.75" right="0.75" top="0.979166666666667" bottom="0.788888888888889" header="0.509027777777778" footer="0.509027777777778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6"/>
  </sheetPr>
  <dimension ref="A1:I28"/>
  <sheetViews>
    <sheetView tabSelected="1" workbookViewId="0">
      <selection activeCell="L15" sqref="L15"/>
    </sheetView>
  </sheetViews>
  <sheetFormatPr defaultColWidth="9" defaultRowHeight="14.25"/>
  <cols>
    <col min="1" max="1" width="12.125" style="6" customWidth="1"/>
    <col min="2" max="2" width="12.375" style="6" customWidth="1"/>
    <col min="3" max="3" width="15.5" style="6" customWidth="1"/>
    <col min="4" max="4" width="16.375" style="6" customWidth="1"/>
    <col min="5" max="5" width="13.25" style="6" customWidth="1"/>
    <col min="6" max="6" width="14" style="6" customWidth="1"/>
    <col min="7" max="7" width="13.375" style="6" customWidth="1"/>
    <col min="8" max="16384" width="9" style="6"/>
  </cols>
  <sheetData>
    <row r="1" s="1" customFormat="1" ht="15.75" customHeight="1" spans="1:1">
      <c r="A1" s="1" t="s">
        <v>782</v>
      </c>
    </row>
    <row r="2" s="2" customFormat="1" ht="33" customHeight="1" spans="1:7">
      <c r="A2" s="7" t="s">
        <v>783</v>
      </c>
      <c r="B2" s="7"/>
      <c r="C2" s="7"/>
      <c r="D2" s="7"/>
      <c r="E2" s="7"/>
      <c r="F2" s="7"/>
      <c r="G2" s="7"/>
    </row>
    <row r="3" s="3" customFormat="1" ht="24" customHeight="1" spans="1:7">
      <c r="A3" s="8"/>
      <c r="B3" s="8"/>
      <c r="C3" s="8"/>
      <c r="G3" s="9" t="s">
        <v>32</v>
      </c>
    </row>
    <row r="4" s="4" customFormat="1" ht="39.75" customHeight="1" spans="1:7">
      <c r="A4" s="22" t="s">
        <v>784</v>
      </c>
      <c r="B4" s="15" t="s">
        <v>785</v>
      </c>
      <c r="C4" s="15"/>
      <c r="D4" s="15"/>
      <c r="E4" s="15" t="s">
        <v>786</v>
      </c>
      <c r="F4" s="15"/>
      <c r="G4" s="15"/>
    </row>
    <row r="5" s="4" customFormat="1" ht="39.75" customHeight="1" spans="1:7">
      <c r="A5" s="22"/>
      <c r="B5" s="15" t="s">
        <v>787</v>
      </c>
      <c r="C5" s="15" t="s">
        <v>788</v>
      </c>
      <c r="D5" s="15" t="s">
        <v>789</v>
      </c>
      <c r="E5" s="15" t="s">
        <v>787</v>
      </c>
      <c r="F5" s="15" t="s">
        <v>790</v>
      </c>
      <c r="G5" s="15" t="s">
        <v>791</v>
      </c>
    </row>
    <row r="6" s="5" customFormat="1" ht="42" customHeight="1" spans="1:9">
      <c r="A6" s="16" t="s">
        <v>792</v>
      </c>
      <c r="B6" s="23">
        <f>SUM(C6:D6)</f>
        <v>196037</v>
      </c>
      <c r="C6" s="24">
        <v>122361</v>
      </c>
      <c r="D6" s="24">
        <v>73676</v>
      </c>
      <c r="E6" s="23">
        <f>F6+G6</f>
        <v>201786</v>
      </c>
      <c r="F6" s="23">
        <v>132586</v>
      </c>
      <c r="G6" s="23">
        <v>69200</v>
      </c>
      <c r="I6" s="19"/>
    </row>
    <row r="27" s="6" customFormat="1" ht="28.5" customHeight="1"/>
    <row r="28" s="6" customFormat="1" ht="28.5" customHeight="1"/>
  </sheetData>
  <mergeCells count="4">
    <mergeCell ref="A2:G2"/>
    <mergeCell ref="B4:D4"/>
    <mergeCell ref="E4:G4"/>
    <mergeCell ref="A4:A5"/>
  </mergeCells>
  <printOptions horizontalCentered="1"/>
  <pageMargins left="0.751388888888889" right="0.751388888888889" top="1" bottom="1" header="0.5" footer="0.5"/>
  <pageSetup paperSize="9" orientation="landscape" horizontalDpi="6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6"/>
  </sheetPr>
  <dimension ref="A1:J28"/>
  <sheetViews>
    <sheetView tabSelected="1" view="pageBreakPreview" zoomScaleNormal="100" zoomScaleSheetLayoutView="100" workbookViewId="0">
      <selection activeCell="L15" sqref="L15"/>
    </sheetView>
  </sheetViews>
  <sheetFormatPr defaultColWidth="9" defaultRowHeight="14.25"/>
  <cols>
    <col min="1" max="1" width="17.625" style="6" customWidth="1"/>
    <col min="2" max="2" width="16.25" style="6" customWidth="1"/>
    <col min="3" max="3" width="15.5" style="6" customWidth="1"/>
    <col min="4" max="4" width="14.875" style="6" customWidth="1"/>
    <col min="5" max="5" width="17" style="6" customWidth="1"/>
    <col min="6" max="6" width="14.125" style="6" customWidth="1"/>
    <col min="7" max="8" width="13.875" style="6" customWidth="1"/>
    <col min="9" max="16384" width="9" style="6"/>
  </cols>
  <sheetData>
    <row r="1" s="1" customFormat="1" ht="15.75" customHeight="1" spans="1:1">
      <c r="A1" s="1" t="s">
        <v>793</v>
      </c>
    </row>
    <row r="2" s="2" customFormat="1" ht="33" customHeight="1" spans="1:8">
      <c r="A2" s="7" t="s">
        <v>794</v>
      </c>
      <c r="B2" s="7"/>
      <c r="C2" s="7"/>
      <c r="D2" s="7"/>
      <c r="E2" s="7"/>
      <c r="F2" s="7"/>
      <c r="G2" s="7"/>
      <c r="H2" s="7"/>
    </row>
    <row r="3" s="3" customFormat="1" ht="24" customHeight="1" spans="1:8">
      <c r="A3" s="8"/>
      <c r="B3" s="8"/>
      <c r="C3" s="8"/>
      <c r="D3" s="8"/>
      <c r="H3" s="20" t="s">
        <v>32</v>
      </c>
    </row>
    <row r="4" s="4" customFormat="1" ht="39.75" customHeight="1" spans="1:8">
      <c r="A4" s="10" t="s">
        <v>784</v>
      </c>
      <c r="B4" s="10" t="s">
        <v>795</v>
      </c>
      <c r="C4" s="11" t="s">
        <v>788</v>
      </c>
      <c r="D4" s="12"/>
      <c r="E4" s="13"/>
      <c r="F4" s="11" t="s">
        <v>789</v>
      </c>
      <c r="G4" s="12"/>
      <c r="H4" s="13"/>
    </row>
    <row r="5" s="4" customFormat="1" ht="39.75" customHeight="1" spans="1:8">
      <c r="A5" s="14"/>
      <c r="B5" s="14"/>
      <c r="C5" s="15" t="s">
        <v>796</v>
      </c>
      <c r="D5" s="15" t="s">
        <v>797</v>
      </c>
      <c r="E5" s="15" t="s">
        <v>798</v>
      </c>
      <c r="F5" s="15" t="s">
        <v>796</v>
      </c>
      <c r="G5" s="15" t="s">
        <v>797</v>
      </c>
      <c r="H5" s="15" t="s">
        <v>798</v>
      </c>
    </row>
    <row r="6" s="5" customFormat="1" ht="39" customHeight="1" spans="1:10">
      <c r="A6" s="16" t="s">
        <v>792</v>
      </c>
      <c r="B6" s="17">
        <f>C6+F6</f>
        <v>196037</v>
      </c>
      <c r="C6" s="17">
        <v>122361</v>
      </c>
      <c r="D6" s="17">
        <v>122710</v>
      </c>
      <c r="E6" s="17">
        <f>C6-D6</f>
        <v>-349</v>
      </c>
      <c r="F6" s="18">
        <v>73676</v>
      </c>
      <c r="G6" s="21">
        <v>48600</v>
      </c>
      <c r="H6" s="18">
        <f>F6-G6</f>
        <v>25076</v>
      </c>
      <c r="J6" s="19"/>
    </row>
    <row r="27" s="6" customFormat="1" ht="28.5" customHeight="1"/>
    <row r="28" s="6" customFormat="1" ht="28.5" customHeight="1"/>
  </sheetData>
  <mergeCells count="5">
    <mergeCell ref="A2:H2"/>
    <mergeCell ref="C4:E4"/>
    <mergeCell ref="F4:H4"/>
    <mergeCell ref="A4:A5"/>
    <mergeCell ref="B4:B5"/>
  </mergeCells>
  <pageMargins left="0.75" right="0.75" top="1" bottom="1" header="0.5" footer="0.5"/>
  <pageSetup paperSize="9" scale="99" orientation="landscape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6"/>
  </sheetPr>
  <dimension ref="A1:J28"/>
  <sheetViews>
    <sheetView tabSelected="1" workbookViewId="0">
      <selection activeCell="L15" sqref="L15"/>
    </sheetView>
  </sheetViews>
  <sheetFormatPr defaultColWidth="9" defaultRowHeight="14.25"/>
  <cols>
    <col min="1" max="2" width="17.625" style="6" customWidth="1"/>
    <col min="3" max="4" width="15.5" style="6" customWidth="1"/>
    <col min="5" max="5" width="15.125" style="6" customWidth="1"/>
    <col min="6" max="6" width="13.25" style="6" customWidth="1"/>
    <col min="7" max="7" width="14" style="6" customWidth="1"/>
    <col min="8" max="8" width="13.125" style="6" customWidth="1"/>
    <col min="9" max="16384" width="9" style="6"/>
  </cols>
  <sheetData>
    <row r="1" s="1" customFormat="1" ht="15.75" customHeight="1" spans="1:1">
      <c r="A1" s="1" t="s">
        <v>799</v>
      </c>
    </row>
    <row r="2" s="2" customFormat="1" ht="33" customHeight="1" spans="1:8">
      <c r="A2" s="7" t="s">
        <v>800</v>
      </c>
      <c r="B2" s="7"/>
      <c r="C2" s="7"/>
      <c r="D2" s="7"/>
      <c r="E2" s="7"/>
      <c r="F2" s="7"/>
      <c r="G2" s="7"/>
      <c r="H2" s="7"/>
    </row>
    <row r="3" s="3" customFormat="1" ht="24" customHeight="1" spans="1:8">
      <c r="A3" s="8"/>
      <c r="B3" s="8"/>
      <c r="C3" s="8"/>
      <c r="D3" s="8"/>
      <c r="H3" s="9" t="s">
        <v>32</v>
      </c>
    </row>
    <row r="4" s="4" customFormat="1" ht="33.95" customHeight="1" spans="1:8">
      <c r="A4" s="10" t="s">
        <v>784</v>
      </c>
      <c r="B4" s="10" t="s">
        <v>801</v>
      </c>
      <c r="C4" s="11" t="s">
        <v>802</v>
      </c>
      <c r="D4" s="12"/>
      <c r="E4" s="13"/>
      <c r="F4" s="11" t="s">
        <v>803</v>
      </c>
      <c r="G4" s="12"/>
      <c r="H4" s="13"/>
    </row>
    <row r="5" s="4" customFormat="1" ht="33.95" customHeight="1" spans="1:8">
      <c r="A5" s="14"/>
      <c r="B5" s="14"/>
      <c r="C5" s="15" t="s">
        <v>506</v>
      </c>
      <c r="D5" s="15" t="s">
        <v>579</v>
      </c>
      <c r="E5" s="15" t="s">
        <v>804</v>
      </c>
      <c r="F5" s="15" t="s">
        <v>506</v>
      </c>
      <c r="G5" s="15" t="s">
        <v>579</v>
      </c>
      <c r="H5" s="15" t="s">
        <v>804</v>
      </c>
    </row>
    <row r="6" s="5" customFormat="1" ht="42" customHeight="1" spans="1:10">
      <c r="A6" s="16" t="s">
        <v>792</v>
      </c>
      <c r="B6" s="17">
        <f>C6+F6</f>
        <v>201786</v>
      </c>
      <c r="C6" s="18">
        <v>132586</v>
      </c>
      <c r="D6" s="17">
        <v>137625</v>
      </c>
      <c r="E6" s="17">
        <f>C6-D6</f>
        <v>-5039</v>
      </c>
      <c r="F6" s="18">
        <v>69200</v>
      </c>
      <c r="G6" s="17">
        <v>46700</v>
      </c>
      <c r="H6" s="18">
        <f>F6-G6</f>
        <v>22500</v>
      </c>
      <c r="J6" s="19"/>
    </row>
    <row r="27" s="6" customFormat="1" ht="28.5" customHeight="1"/>
    <row r="28" s="6" customFormat="1" ht="28.5" customHeight="1"/>
  </sheetData>
  <mergeCells count="5">
    <mergeCell ref="A2:H2"/>
    <mergeCell ref="C4:E4"/>
    <mergeCell ref="F4:H4"/>
    <mergeCell ref="A4:A5"/>
    <mergeCell ref="B4:B5"/>
  </mergeCells>
  <pageMargins left="0.75" right="0.75" top="1" bottom="1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6"/>
  </sheetPr>
  <dimension ref="A1:IV38"/>
  <sheetViews>
    <sheetView showZeros="0" tabSelected="1" workbookViewId="0">
      <pane xSplit="1" ySplit="5" topLeftCell="B16" activePane="bottomRight" state="frozen"/>
      <selection/>
      <selection pane="topRight"/>
      <selection pane="bottomLeft"/>
      <selection pane="bottomRight" activeCell="L15" sqref="L15"/>
    </sheetView>
  </sheetViews>
  <sheetFormatPr defaultColWidth="9" defaultRowHeight="14.25"/>
  <cols>
    <col min="1" max="1" width="27.5" style="234" customWidth="1"/>
    <col min="2" max="2" width="12.9166666666667" style="234" customWidth="1"/>
    <col min="3" max="3" width="10.1666666666667" style="234" customWidth="1"/>
    <col min="4" max="4" width="12.0833333333333" style="234" customWidth="1"/>
    <col min="5" max="5" width="9.91666666666667" style="234" customWidth="1"/>
    <col min="6" max="6" width="12.6666666666667" style="234" customWidth="1"/>
    <col min="7" max="7" width="10.0833333333333" style="234" customWidth="1"/>
    <col min="8" max="27" width="5.58333333333333" style="234" customWidth="1"/>
    <col min="28" max="247" width="9" style="234"/>
  </cols>
  <sheetData>
    <row r="1" spans="1:1">
      <c r="A1" s="108" t="s">
        <v>64</v>
      </c>
    </row>
    <row r="2" ht="22.5" customHeight="1" spans="1:8">
      <c r="A2" s="258" t="s">
        <v>65</v>
      </c>
      <c r="B2" s="259"/>
      <c r="C2" s="259"/>
      <c r="D2" s="259"/>
      <c r="E2" s="259"/>
      <c r="F2" s="259"/>
      <c r="G2" s="259"/>
      <c r="H2" s="138"/>
    </row>
    <row r="3" ht="23" customHeight="1" spans="1:7">
      <c r="A3" s="236"/>
      <c r="B3" s="237"/>
      <c r="C3" s="237"/>
      <c r="D3" s="237"/>
      <c r="E3" s="237"/>
      <c r="F3" s="134" t="s">
        <v>32</v>
      </c>
      <c r="G3" s="260"/>
    </row>
    <row r="4" ht="23" customHeight="1" spans="1:8">
      <c r="A4" s="239" t="s">
        <v>33</v>
      </c>
      <c r="B4" s="240" t="s">
        <v>34</v>
      </c>
      <c r="C4" s="241" t="s">
        <v>35</v>
      </c>
      <c r="D4" s="241"/>
      <c r="E4" s="241"/>
      <c r="F4" s="241"/>
      <c r="G4" s="242" t="s">
        <v>66</v>
      </c>
      <c r="H4" s="257"/>
    </row>
    <row r="5" ht="23" customHeight="1" spans="1:8">
      <c r="A5" s="241"/>
      <c r="B5" s="240"/>
      <c r="C5" s="242" t="s">
        <v>39</v>
      </c>
      <c r="D5" s="242" t="s">
        <v>40</v>
      </c>
      <c r="E5" s="242" t="s">
        <v>41</v>
      </c>
      <c r="F5" s="242" t="s">
        <v>67</v>
      </c>
      <c r="G5" s="240"/>
      <c r="H5" s="257"/>
    </row>
    <row r="6" ht="23" customHeight="1" spans="1:8">
      <c r="A6" s="244" t="s">
        <v>68</v>
      </c>
      <c r="B6" s="247">
        <v>7394</v>
      </c>
      <c r="C6" s="261">
        <v>8385</v>
      </c>
      <c r="D6" s="261">
        <v>9297</v>
      </c>
      <c r="E6" s="247">
        <v>9237</v>
      </c>
      <c r="F6" s="245">
        <f t="shared" ref="F6:F19" si="0">(E6/D6)*100</f>
        <v>99.3546305259761</v>
      </c>
      <c r="G6" s="245">
        <f t="shared" ref="G6:G19" si="1">(E6/B6-1)*100</f>
        <v>24.9256153638085</v>
      </c>
      <c r="H6" s="257"/>
    </row>
    <row r="7" ht="23" customHeight="1" spans="1:8">
      <c r="A7" s="244" t="s">
        <v>69</v>
      </c>
      <c r="B7" s="247">
        <v>3</v>
      </c>
      <c r="C7" s="261">
        <v>13</v>
      </c>
      <c r="D7" s="261">
        <v>3</v>
      </c>
      <c r="E7" s="247">
        <v>3</v>
      </c>
      <c r="F7" s="245">
        <f t="shared" si="0"/>
        <v>100</v>
      </c>
      <c r="G7" s="245">
        <v>0</v>
      </c>
      <c r="H7" s="257"/>
    </row>
    <row r="8" ht="23" customHeight="1" spans="1:8">
      <c r="A8" s="262" t="s">
        <v>70</v>
      </c>
      <c r="B8" s="187">
        <v>2892</v>
      </c>
      <c r="C8" s="261">
        <v>2426</v>
      </c>
      <c r="D8" s="261">
        <v>4437</v>
      </c>
      <c r="E8" s="187">
        <v>4437</v>
      </c>
      <c r="F8" s="245">
        <f t="shared" si="0"/>
        <v>100</v>
      </c>
      <c r="G8" s="245">
        <f t="shared" si="1"/>
        <v>53.4232365145228</v>
      </c>
      <c r="H8" s="257"/>
    </row>
    <row r="9" ht="23" customHeight="1" spans="1:8">
      <c r="A9" s="222" t="s">
        <v>71</v>
      </c>
      <c r="B9" s="247">
        <v>20399</v>
      </c>
      <c r="C9" s="261">
        <v>20400</v>
      </c>
      <c r="D9" s="261">
        <v>22831</v>
      </c>
      <c r="E9" s="247">
        <v>22736</v>
      </c>
      <c r="F9" s="245">
        <f t="shared" si="0"/>
        <v>99.583899084578</v>
      </c>
      <c r="G9" s="245">
        <f t="shared" si="1"/>
        <v>11.4564439433306</v>
      </c>
      <c r="H9" s="257"/>
    </row>
    <row r="10" ht="23" customHeight="1" spans="1:8">
      <c r="A10" s="262" t="s">
        <v>72</v>
      </c>
      <c r="B10" s="247">
        <v>338</v>
      </c>
      <c r="C10" s="261">
        <v>430</v>
      </c>
      <c r="D10" s="261">
        <v>652</v>
      </c>
      <c r="E10" s="247">
        <v>652</v>
      </c>
      <c r="F10" s="245">
        <f t="shared" si="0"/>
        <v>100</v>
      </c>
      <c r="G10" s="245">
        <f t="shared" si="1"/>
        <v>92.8994082840237</v>
      </c>
      <c r="H10" s="257"/>
    </row>
    <row r="11" ht="23" customHeight="1" spans="1:8">
      <c r="A11" s="244" t="s">
        <v>73</v>
      </c>
      <c r="B11" s="187">
        <v>541</v>
      </c>
      <c r="C11" s="261">
        <v>631</v>
      </c>
      <c r="D11" s="261">
        <v>691</v>
      </c>
      <c r="E11" s="187">
        <v>656</v>
      </c>
      <c r="F11" s="245">
        <f t="shared" si="0"/>
        <v>94.9348769898697</v>
      </c>
      <c r="G11" s="245">
        <f t="shared" si="1"/>
        <v>21.2569316081331</v>
      </c>
      <c r="H11" s="257"/>
    </row>
    <row r="12" ht="23" customHeight="1" spans="1:8">
      <c r="A12" s="244" t="s">
        <v>74</v>
      </c>
      <c r="B12" s="187">
        <v>9983</v>
      </c>
      <c r="C12" s="261">
        <v>10509</v>
      </c>
      <c r="D12" s="261">
        <v>9556</v>
      </c>
      <c r="E12" s="187">
        <v>9516</v>
      </c>
      <c r="F12" s="245">
        <f t="shared" si="0"/>
        <v>99.5814148179154</v>
      </c>
      <c r="G12" s="245">
        <f t="shared" si="1"/>
        <v>-4.67795251928278</v>
      </c>
      <c r="H12" s="257"/>
    </row>
    <row r="13" ht="23" customHeight="1" spans="1:8">
      <c r="A13" s="244" t="s">
        <v>75</v>
      </c>
      <c r="B13" s="187">
        <v>3203</v>
      </c>
      <c r="C13" s="261">
        <v>3752</v>
      </c>
      <c r="D13" s="261">
        <v>4149</v>
      </c>
      <c r="E13" s="187">
        <v>3960</v>
      </c>
      <c r="F13" s="245">
        <f t="shared" si="0"/>
        <v>95.4446854663775</v>
      </c>
      <c r="G13" s="245">
        <f t="shared" si="1"/>
        <v>23.6340930377771</v>
      </c>
      <c r="H13" s="257"/>
    </row>
    <row r="14" ht="23" customHeight="1" spans="1:8">
      <c r="A14" s="244" t="s">
        <v>76</v>
      </c>
      <c r="B14" s="187">
        <v>2937</v>
      </c>
      <c r="C14" s="261">
        <v>2427</v>
      </c>
      <c r="D14" s="261">
        <v>6598</v>
      </c>
      <c r="E14" s="187">
        <v>6053</v>
      </c>
      <c r="F14" s="245">
        <f t="shared" si="0"/>
        <v>91.7399211882389</v>
      </c>
      <c r="G14" s="245">
        <f t="shared" si="1"/>
        <v>106.094654409261</v>
      </c>
      <c r="H14" s="257"/>
    </row>
    <row r="15" ht="23" customHeight="1" spans="1:8">
      <c r="A15" s="244" t="s">
        <v>77</v>
      </c>
      <c r="B15" s="187">
        <v>25492</v>
      </c>
      <c r="C15" s="261">
        <v>10229</v>
      </c>
      <c r="D15" s="261">
        <v>25879</v>
      </c>
      <c r="E15" s="187">
        <v>25779</v>
      </c>
      <c r="F15" s="245">
        <f t="shared" si="0"/>
        <v>99.6135863054987</v>
      </c>
      <c r="G15" s="245">
        <f t="shared" si="1"/>
        <v>1.12584340185156</v>
      </c>
      <c r="H15" s="257"/>
    </row>
    <row r="16" ht="23" customHeight="1" spans="1:8">
      <c r="A16" s="244" t="s">
        <v>78</v>
      </c>
      <c r="B16" s="187">
        <v>7319</v>
      </c>
      <c r="C16" s="261">
        <v>6037</v>
      </c>
      <c r="D16" s="261">
        <v>7010</v>
      </c>
      <c r="E16" s="187">
        <v>6755</v>
      </c>
      <c r="F16" s="245">
        <f t="shared" si="0"/>
        <v>96.3623395149786</v>
      </c>
      <c r="G16" s="245">
        <f t="shared" si="1"/>
        <v>-7.70597076103293</v>
      </c>
      <c r="H16" s="257"/>
    </row>
    <row r="17" ht="23" customHeight="1" spans="1:8">
      <c r="A17" s="244" t="s">
        <v>79</v>
      </c>
      <c r="B17" s="187">
        <v>110</v>
      </c>
      <c r="C17" s="261">
        <v>108</v>
      </c>
      <c r="D17" s="261">
        <v>122</v>
      </c>
      <c r="E17" s="187">
        <v>107</v>
      </c>
      <c r="F17" s="245">
        <f t="shared" si="0"/>
        <v>87.7049180327869</v>
      </c>
      <c r="G17" s="245">
        <f t="shared" si="1"/>
        <v>-2.72727272727272</v>
      </c>
      <c r="H17" s="257"/>
    </row>
    <row r="18" ht="23" customHeight="1" spans="1:8">
      <c r="A18" s="244" t="s">
        <v>80</v>
      </c>
      <c r="B18" s="187">
        <v>3618</v>
      </c>
      <c r="C18" s="261">
        <v>1552</v>
      </c>
      <c r="D18" s="261">
        <v>5530</v>
      </c>
      <c r="E18" s="187">
        <v>5530</v>
      </c>
      <c r="F18" s="245">
        <f t="shared" si="0"/>
        <v>100</v>
      </c>
      <c r="G18" s="245">
        <f t="shared" si="1"/>
        <v>52.8468767274737</v>
      </c>
      <c r="H18" s="257"/>
    </row>
    <row r="19" ht="23" customHeight="1" spans="1:8">
      <c r="A19" s="244" t="s">
        <v>81</v>
      </c>
      <c r="B19" s="187">
        <v>38</v>
      </c>
      <c r="C19" s="261">
        <v>39</v>
      </c>
      <c r="D19" s="261">
        <v>1268</v>
      </c>
      <c r="E19" s="187">
        <v>1243</v>
      </c>
      <c r="F19" s="245">
        <f t="shared" si="0"/>
        <v>98.0283911671924</v>
      </c>
      <c r="G19" s="245">
        <f t="shared" si="1"/>
        <v>3171.05263157895</v>
      </c>
      <c r="H19" s="257"/>
    </row>
    <row r="20" ht="23" customHeight="1" spans="1:8">
      <c r="A20" s="244" t="s">
        <v>82</v>
      </c>
      <c r="B20" s="187">
        <v>7</v>
      </c>
      <c r="C20" s="261">
        <v>63</v>
      </c>
      <c r="D20" s="261">
        <v>583</v>
      </c>
      <c r="E20" s="187">
        <v>583</v>
      </c>
      <c r="F20" s="245"/>
      <c r="G20" s="245"/>
      <c r="H20" s="257"/>
    </row>
    <row r="21" ht="23" customHeight="1" spans="1:8">
      <c r="A21" s="244" t="s">
        <v>83</v>
      </c>
      <c r="B21" s="187">
        <v>353</v>
      </c>
      <c r="C21" s="261">
        <v>345</v>
      </c>
      <c r="D21" s="261">
        <v>390</v>
      </c>
      <c r="E21" s="187">
        <v>390</v>
      </c>
      <c r="F21" s="245">
        <f>(E21/D21)*100</f>
        <v>100</v>
      </c>
      <c r="G21" s="245">
        <f>(E21/B21-1)*100</f>
        <v>10.4815864022663</v>
      </c>
      <c r="H21" s="257"/>
    </row>
    <row r="22" ht="23" customHeight="1" spans="1:8">
      <c r="A22" s="244" t="s">
        <v>84</v>
      </c>
      <c r="B22" s="187">
        <v>19985</v>
      </c>
      <c r="C22" s="261">
        <v>13077</v>
      </c>
      <c r="D22" s="261">
        <v>4974</v>
      </c>
      <c r="E22" s="187">
        <v>4974</v>
      </c>
      <c r="F22" s="245">
        <f>(E22/D22)*100</f>
        <v>100</v>
      </c>
      <c r="G22" s="245">
        <f>(E22/B22-1)*100</f>
        <v>-75.1113335001251</v>
      </c>
      <c r="H22" s="257"/>
    </row>
    <row r="23" ht="23" customHeight="1" spans="1:8">
      <c r="A23" s="244" t="s">
        <v>85</v>
      </c>
      <c r="B23" s="187">
        <v>494</v>
      </c>
      <c r="C23" s="261">
        <v>423</v>
      </c>
      <c r="D23" s="261">
        <v>476</v>
      </c>
      <c r="E23" s="187">
        <v>476</v>
      </c>
      <c r="F23" s="245"/>
      <c r="G23" s="245"/>
      <c r="H23" s="257"/>
    </row>
    <row r="24" ht="23" customHeight="1" spans="1:8">
      <c r="A24" s="244" t="s">
        <v>86</v>
      </c>
      <c r="B24" s="187"/>
      <c r="C24" s="187"/>
      <c r="D24" s="187"/>
      <c r="E24" s="187"/>
      <c r="F24" s="245"/>
      <c r="G24" s="245"/>
      <c r="H24" s="257"/>
    </row>
    <row r="25" ht="23" customHeight="1" spans="1:8">
      <c r="A25" s="244" t="s">
        <v>87</v>
      </c>
      <c r="B25" s="187"/>
      <c r="C25" s="263">
        <v>800</v>
      </c>
      <c r="D25" s="263"/>
      <c r="E25" s="187"/>
      <c r="F25" s="245"/>
      <c r="G25" s="245"/>
      <c r="H25" s="257"/>
    </row>
    <row r="26" ht="23" customHeight="1" spans="1:8">
      <c r="A26" s="244" t="s">
        <v>88</v>
      </c>
      <c r="B26" s="187">
        <v>351</v>
      </c>
      <c r="C26" s="263">
        <v>0</v>
      </c>
      <c r="D26" s="263">
        <v>194</v>
      </c>
      <c r="E26" s="187">
        <v>170</v>
      </c>
      <c r="F26" s="245">
        <f>(E26/D26)*100</f>
        <v>87.6288659793814</v>
      </c>
      <c r="G26" s="245">
        <f>(E26/B26-1)*100</f>
        <v>-51.5669515669516</v>
      </c>
      <c r="H26" s="257"/>
    </row>
    <row r="27" s="234" customFormat="1" ht="23" customHeight="1" spans="1:256">
      <c r="A27" s="244" t="s">
        <v>89</v>
      </c>
      <c r="B27" s="187">
        <v>4849</v>
      </c>
      <c r="C27" s="263">
        <v>4904</v>
      </c>
      <c r="D27" s="263">
        <v>4855</v>
      </c>
      <c r="E27" s="187">
        <v>4855</v>
      </c>
      <c r="F27" s="245">
        <f>(E27/D27)*100</f>
        <v>100</v>
      </c>
      <c r="G27" s="245">
        <f>(E27/B27-1)*100</f>
        <v>0.123736852959366</v>
      </c>
      <c r="H27" s="257"/>
      <c r="IN27"/>
      <c r="IO27"/>
      <c r="IP27"/>
      <c r="IQ27"/>
      <c r="IR27"/>
      <c r="IS27"/>
      <c r="IT27"/>
      <c r="IU27"/>
      <c r="IV27"/>
    </row>
    <row r="28" ht="23" customHeight="1" spans="1:8">
      <c r="A28" s="244" t="s">
        <v>90</v>
      </c>
      <c r="B28" s="187">
        <v>5</v>
      </c>
      <c r="C28" s="187">
        <v>0</v>
      </c>
      <c r="D28" s="187">
        <v>14</v>
      </c>
      <c r="E28" s="187">
        <v>14</v>
      </c>
      <c r="F28" s="245">
        <f>(E28/D28)*100</f>
        <v>100</v>
      </c>
      <c r="G28" s="245">
        <f>(E28/B28-1)*100</f>
        <v>180</v>
      </c>
      <c r="H28" s="257"/>
    </row>
    <row r="29" s="233" customFormat="1" ht="23" customHeight="1" spans="1:8">
      <c r="A29" s="253" t="s">
        <v>91</v>
      </c>
      <c r="B29" s="254">
        <f>SUM(B6:B28)</f>
        <v>110311</v>
      </c>
      <c r="C29" s="254">
        <f>SUM(C6:C28)</f>
        <v>86550</v>
      </c>
      <c r="D29" s="254">
        <f>SUM(D6:D28)</f>
        <v>109509</v>
      </c>
      <c r="E29" s="254">
        <f>SUM(E6:E28)</f>
        <v>108126</v>
      </c>
      <c r="F29" s="255">
        <f>(E29/D29)*100</f>
        <v>98.7370901021834</v>
      </c>
      <c r="G29" s="255">
        <f>(E29/B29-1)*100</f>
        <v>-1.98076347780366</v>
      </c>
      <c r="H29" s="264"/>
    </row>
    <row r="30" ht="20.15" customHeight="1" spans="6:8">
      <c r="F30" s="237"/>
      <c r="G30" s="237"/>
      <c r="H30" s="257"/>
    </row>
    <row r="31" spans="8:8">
      <c r="H31" s="257"/>
    </row>
    <row r="32" spans="8:8">
      <c r="H32" s="257"/>
    </row>
    <row r="33" spans="8:8">
      <c r="H33" s="257"/>
    </row>
    <row r="34" spans="8:8">
      <c r="H34" s="257"/>
    </row>
    <row r="35" spans="8:8">
      <c r="H35" s="257"/>
    </row>
    <row r="36" spans="8:8">
      <c r="H36" s="257"/>
    </row>
    <row r="37" spans="8:8">
      <c r="H37" s="257"/>
    </row>
    <row r="38" spans="8:8">
      <c r="H38" s="257"/>
    </row>
  </sheetData>
  <mergeCells count="6">
    <mergeCell ref="A2:G2"/>
    <mergeCell ref="F3:G3"/>
    <mergeCell ref="C4:F4"/>
    <mergeCell ref="A4:A5"/>
    <mergeCell ref="B4:B5"/>
    <mergeCell ref="G4:G5"/>
  </mergeCells>
  <printOptions horizontalCentered="1"/>
  <pageMargins left="0.786805555555556" right="0.786805555555556" top="0.786805555555556" bottom="0.786805555555556" header="0.279166666666667" footer="0.200694444444444"/>
  <pageSetup paperSize="9" scale="84" orientation="portrait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6"/>
  </sheetPr>
  <dimension ref="A1:H39"/>
  <sheetViews>
    <sheetView tabSelected="1" workbookViewId="0">
      <selection activeCell="L15" sqref="L15"/>
    </sheetView>
  </sheetViews>
  <sheetFormatPr defaultColWidth="9" defaultRowHeight="14.25" outlineLevelCol="7"/>
  <cols>
    <col min="1" max="1" width="26.0833333333333" style="234" customWidth="1"/>
    <col min="2" max="2" width="13.1666666666667" style="234" customWidth="1"/>
    <col min="3" max="5" width="10.5" style="234" customWidth="1"/>
    <col min="6" max="6" width="12.6666666666667" style="234" customWidth="1"/>
    <col min="7" max="7" width="10.5" style="234" customWidth="1"/>
    <col min="8" max="11" width="5.58333333333333" style="234" customWidth="1"/>
    <col min="12" max="16384" width="9" style="234"/>
  </cols>
  <sheetData>
    <row r="1" spans="1:1">
      <c r="A1" s="108" t="s">
        <v>92</v>
      </c>
    </row>
    <row r="2" ht="22.5" customHeight="1" spans="1:8">
      <c r="A2" s="235" t="s">
        <v>93</v>
      </c>
      <c r="B2" s="235"/>
      <c r="C2" s="235"/>
      <c r="D2" s="235"/>
      <c r="E2" s="235"/>
      <c r="F2" s="235"/>
      <c r="G2" s="235"/>
      <c r="H2" s="235"/>
    </row>
    <row r="3" ht="20" customHeight="1" spans="1:8">
      <c r="A3" s="236"/>
      <c r="B3" s="237"/>
      <c r="C3" s="237"/>
      <c r="D3" s="237"/>
      <c r="E3" s="237"/>
      <c r="F3" s="238" t="s">
        <v>32</v>
      </c>
      <c r="G3" s="238"/>
      <c r="H3" s="238"/>
    </row>
    <row r="4" ht="23" customHeight="1" spans="1:8">
      <c r="A4" s="239" t="s">
        <v>33</v>
      </c>
      <c r="B4" s="240" t="s">
        <v>34</v>
      </c>
      <c r="C4" s="241" t="s">
        <v>35</v>
      </c>
      <c r="D4" s="241"/>
      <c r="E4" s="241"/>
      <c r="F4" s="242" t="s">
        <v>36</v>
      </c>
      <c r="G4" s="242" t="s">
        <v>37</v>
      </c>
      <c r="H4" s="243" t="s">
        <v>38</v>
      </c>
    </row>
    <row r="5" ht="23" customHeight="1" spans="1:8">
      <c r="A5" s="241"/>
      <c r="B5" s="240"/>
      <c r="C5" s="242" t="s">
        <v>39</v>
      </c>
      <c r="D5" s="242" t="s">
        <v>40</v>
      </c>
      <c r="E5" s="242" t="s">
        <v>41</v>
      </c>
      <c r="F5" s="242"/>
      <c r="G5" s="240"/>
      <c r="H5" s="243"/>
    </row>
    <row r="6" ht="23" customHeight="1" spans="1:8">
      <c r="A6" s="244" t="s">
        <v>42</v>
      </c>
      <c r="B6" s="187">
        <v>27146</v>
      </c>
      <c r="C6" s="187">
        <v>25322</v>
      </c>
      <c r="D6" s="187">
        <v>25322</v>
      </c>
      <c r="E6" s="187">
        <v>34619</v>
      </c>
      <c r="F6" s="245">
        <f t="shared" ref="F6:F18" si="0">(E6/D6)*100</f>
        <v>136.715109391043</v>
      </c>
      <c r="G6" s="245">
        <f t="shared" ref="G6:G18" si="1">(E6/B6-1)*100</f>
        <v>27.5289177042658</v>
      </c>
      <c r="H6" s="246"/>
    </row>
    <row r="7" ht="23" customHeight="1" spans="1:8">
      <c r="A7" s="247" t="s">
        <v>43</v>
      </c>
      <c r="B7" s="187">
        <v>6571</v>
      </c>
      <c r="C7" s="187">
        <v>6250</v>
      </c>
      <c r="D7" s="187">
        <v>6250</v>
      </c>
      <c r="E7" s="187">
        <v>6114</v>
      </c>
      <c r="F7" s="245">
        <f t="shared" si="0"/>
        <v>97.824</v>
      </c>
      <c r="G7" s="245">
        <f t="shared" si="1"/>
        <v>-6.95480140009131</v>
      </c>
      <c r="H7" s="246"/>
    </row>
    <row r="8" ht="23" customHeight="1" spans="1:8">
      <c r="A8" s="247" t="s">
        <v>44</v>
      </c>
      <c r="B8" s="247"/>
      <c r="C8" s="248"/>
      <c r="D8" s="248"/>
      <c r="E8" s="247"/>
      <c r="F8" s="245"/>
      <c r="G8" s="245"/>
      <c r="H8" s="246"/>
    </row>
    <row r="9" ht="23" customHeight="1" spans="1:8">
      <c r="A9" s="244" t="s">
        <v>45</v>
      </c>
      <c r="B9" s="187">
        <v>895</v>
      </c>
      <c r="C9" s="187">
        <v>830</v>
      </c>
      <c r="D9" s="187">
        <v>830</v>
      </c>
      <c r="E9" s="187">
        <v>1500</v>
      </c>
      <c r="F9" s="245">
        <f t="shared" si="0"/>
        <v>180.722891566265</v>
      </c>
      <c r="G9" s="245">
        <f t="shared" si="1"/>
        <v>67.5977653631285</v>
      </c>
      <c r="H9" s="246"/>
    </row>
    <row r="10" ht="23" customHeight="1" spans="1:8">
      <c r="A10" s="244" t="s">
        <v>46</v>
      </c>
      <c r="B10" s="187">
        <v>609</v>
      </c>
      <c r="C10" s="187">
        <v>600</v>
      </c>
      <c r="D10" s="187">
        <v>600</v>
      </c>
      <c r="E10" s="187">
        <v>1021</v>
      </c>
      <c r="F10" s="245">
        <f t="shared" si="0"/>
        <v>170.166666666667</v>
      </c>
      <c r="G10" s="245">
        <f t="shared" si="1"/>
        <v>67.6518883415435</v>
      </c>
      <c r="H10" s="246"/>
    </row>
    <row r="11" ht="23" customHeight="1" spans="1:8">
      <c r="A11" s="247" t="s">
        <v>47</v>
      </c>
      <c r="B11" s="187">
        <v>1797</v>
      </c>
      <c r="C11" s="249">
        <v>1888</v>
      </c>
      <c r="D11" s="249">
        <v>1888</v>
      </c>
      <c r="E11" s="187">
        <v>1811</v>
      </c>
      <c r="F11" s="245">
        <f t="shared" si="0"/>
        <v>95.9216101694915</v>
      </c>
      <c r="G11" s="245">
        <f t="shared" si="1"/>
        <v>0.779076238174725</v>
      </c>
      <c r="H11" s="246"/>
    </row>
    <row r="12" ht="23" customHeight="1" spans="1:8">
      <c r="A12" s="244" t="s">
        <v>48</v>
      </c>
      <c r="B12" s="187">
        <v>690</v>
      </c>
      <c r="C12" s="249">
        <v>700</v>
      </c>
      <c r="D12" s="249">
        <v>700</v>
      </c>
      <c r="E12" s="187">
        <v>743</v>
      </c>
      <c r="F12" s="245">
        <f t="shared" si="0"/>
        <v>106.142857142857</v>
      </c>
      <c r="G12" s="245">
        <f t="shared" si="1"/>
        <v>7.68115942028986</v>
      </c>
      <c r="H12" s="246"/>
    </row>
    <row r="13" ht="23" customHeight="1" spans="1:8">
      <c r="A13" s="244" t="s">
        <v>49</v>
      </c>
      <c r="B13" s="187">
        <v>458</v>
      </c>
      <c r="C13" s="249">
        <v>480</v>
      </c>
      <c r="D13" s="249">
        <v>480</v>
      </c>
      <c r="E13" s="187">
        <v>626</v>
      </c>
      <c r="F13" s="245">
        <f t="shared" si="0"/>
        <v>130.416666666667</v>
      </c>
      <c r="G13" s="245">
        <f t="shared" si="1"/>
        <v>36.6812227074236</v>
      </c>
      <c r="H13" s="246"/>
    </row>
    <row r="14" ht="23" customHeight="1" spans="1:8">
      <c r="A14" s="247" t="s">
        <v>50</v>
      </c>
      <c r="B14" s="187">
        <v>605</v>
      </c>
      <c r="C14" s="249">
        <v>610</v>
      </c>
      <c r="D14" s="249">
        <v>610</v>
      </c>
      <c r="E14" s="187">
        <v>784</v>
      </c>
      <c r="F14" s="245">
        <f t="shared" si="0"/>
        <v>128.524590163934</v>
      </c>
      <c r="G14" s="245">
        <f t="shared" si="1"/>
        <v>29.5867768595041</v>
      </c>
      <c r="H14" s="246"/>
    </row>
    <row r="15" ht="23" customHeight="1" spans="1:8">
      <c r="A15" s="247" t="s">
        <v>51</v>
      </c>
      <c r="B15" s="187">
        <v>4024</v>
      </c>
      <c r="C15" s="249">
        <v>3800</v>
      </c>
      <c r="D15" s="249">
        <v>3800</v>
      </c>
      <c r="E15" s="187">
        <v>5455</v>
      </c>
      <c r="F15" s="245">
        <f t="shared" si="0"/>
        <v>143.552631578947</v>
      </c>
      <c r="G15" s="245">
        <f t="shared" si="1"/>
        <v>35.5616302186879</v>
      </c>
      <c r="H15" s="246"/>
    </row>
    <row r="16" ht="23" customHeight="1" spans="1:8">
      <c r="A16" s="247" t="s">
        <v>52</v>
      </c>
      <c r="B16" s="187">
        <v>510</v>
      </c>
      <c r="C16" s="249">
        <v>500</v>
      </c>
      <c r="D16" s="249">
        <v>500</v>
      </c>
      <c r="E16" s="187">
        <v>653</v>
      </c>
      <c r="F16" s="245">
        <f t="shared" si="0"/>
        <v>130.6</v>
      </c>
      <c r="G16" s="245">
        <f t="shared" si="1"/>
        <v>28.0392156862745</v>
      </c>
      <c r="H16" s="246"/>
    </row>
    <row r="17" ht="23" customHeight="1" spans="1:8">
      <c r="A17" s="247" t="s">
        <v>53</v>
      </c>
      <c r="B17" s="187">
        <v>3074</v>
      </c>
      <c r="C17" s="249">
        <v>2900</v>
      </c>
      <c r="D17" s="249">
        <v>2900</v>
      </c>
      <c r="E17" s="187">
        <v>6722</v>
      </c>
      <c r="F17" s="245">
        <f t="shared" si="0"/>
        <v>231.793103448276</v>
      </c>
      <c r="G17" s="245">
        <f t="shared" si="1"/>
        <v>118.672739102147</v>
      </c>
      <c r="H17" s="246"/>
    </row>
    <row r="18" ht="23" customHeight="1" spans="1:8">
      <c r="A18" s="247" t="s">
        <v>54</v>
      </c>
      <c r="B18" s="187">
        <v>7783</v>
      </c>
      <c r="C18" s="249">
        <v>6660</v>
      </c>
      <c r="D18" s="249">
        <v>6660</v>
      </c>
      <c r="E18" s="187">
        <v>9066</v>
      </c>
      <c r="F18" s="245">
        <f t="shared" si="0"/>
        <v>136.126126126126</v>
      </c>
      <c r="G18" s="245">
        <f t="shared" si="1"/>
        <v>16.4846460233843</v>
      </c>
      <c r="H18" s="246"/>
    </row>
    <row r="19" ht="23" customHeight="1" spans="1:8">
      <c r="A19" s="247" t="s">
        <v>55</v>
      </c>
      <c r="B19" s="247"/>
      <c r="C19" s="250"/>
      <c r="D19" s="250"/>
      <c r="E19" s="247">
        <v>1</v>
      </c>
      <c r="F19" s="245"/>
      <c r="G19" s="245"/>
      <c r="H19" s="246"/>
    </row>
    <row r="20" ht="23" customHeight="1" spans="1:8">
      <c r="A20" s="247" t="s">
        <v>56</v>
      </c>
      <c r="B20" s="247"/>
      <c r="C20" s="250"/>
      <c r="D20" s="250"/>
      <c r="E20" s="247">
        <v>1</v>
      </c>
      <c r="F20" s="245"/>
      <c r="G20" s="245"/>
      <c r="H20" s="246"/>
    </row>
    <row r="21" ht="23" customHeight="1" spans="1:8">
      <c r="A21" s="247" t="s">
        <v>57</v>
      </c>
      <c r="B21" s="187">
        <v>113</v>
      </c>
      <c r="C21" s="187">
        <v>104</v>
      </c>
      <c r="D21" s="187">
        <v>104</v>
      </c>
      <c r="E21" s="187">
        <v>122</v>
      </c>
      <c r="F21" s="245"/>
      <c r="G21" s="245"/>
      <c r="H21" s="246"/>
    </row>
    <row r="22" ht="23" customHeight="1" spans="1:8">
      <c r="A22" s="244" t="s">
        <v>58</v>
      </c>
      <c r="B22" s="187">
        <v>1494</v>
      </c>
      <c r="C22" s="187">
        <v>4468</v>
      </c>
      <c r="D22" s="187">
        <v>4468</v>
      </c>
      <c r="E22" s="187">
        <v>1929</v>
      </c>
      <c r="F22" s="245">
        <f t="shared" ref="F22:F27" si="2">(E22/D22)*100</f>
        <v>43.1736794986571</v>
      </c>
      <c r="G22" s="245">
        <f t="shared" ref="G22:G27" si="3">(E22/B22-1)*100</f>
        <v>29.1164658634538</v>
      </c>
      <c r="H22" s="246"/>
    </row>
    <row r="23" ht="23" customHeight="1" spans="1:8">
      <c r="A23" s="247" t="s">
        <v>59</v>
      </c>
      <c r="B23" s="187">
        <v>996</v>
      </c>
      <c r="C23" s="249">
        <v>2828</v>
      </c>
      <c r="D23" s="249">
        <v>2828</v>
      </c>
      <c r="E23" s="187">
        <v>1014</v>
      </c>
      <c r="F23" s="245">
        <f t="shared" si="2"/>
        <v>35.8557284299859</v>
      </c>
      <c r="G23" s="245">
        <f t="shared" si="3"/>
        <v>1.80722891566265</v>
      </c>
      <c r="H23" s="246"/>
    </row>
    <row r="24" ht="23" customHeight="1" spans="1:8">
      <c r="A24" s="247" t="s">
        <v>60</v>
      </c>
      <c r="B24" s="187">
        <v>86</v>
      </c>
      <c r="C24" s="249">
        <v>500</v>
      </c>
      <c r="D24" s="249">
        <v>500</v>
      </c>
      <c r="E24" s="187">
        <v>504</v>
      </c>
      <c r="F24" s="245">
        <f t="shared" si="2"/>
        <v>100.8</v>
      </c>
      <c r="G24" s="245">
        <f t="shared" si="3"/>
        <v>486.046511627907</v>
      </c>
      <c r="H24" s="246"/>
    </row>
    <row r="25" ht="23" customHeight="1" spans="1:8">
      <c r="A25" s="247" t="s">
        <v>61</v>
      </c>
      <c r="B25" s="187">
        <v>375</v>
      </c>
      <c r="C25" s="249">
        <v>400</v>
      </c>
      <c r="D25" s="249">
        <v>400</v>
      </c>
      <c r="E25" s="187">
        <v>210</v>
      </c>
      <c r="F25" s="245">
        <f t="shared" si="2"/>
        <v>52.5</v>
      </c>
      <c r="G25" s="245">
        <f t="shared" si="3"/>
        <v>-44</v>
      </c>
      <c r="H25" s="246"/>
    </row>
    <row r="26" ht="28" customHeight="1" spans="1:8">
      <c r="A26" s="251" t="s">
        <v>62</v>
      </c>
      <c r="B26" s="187">
        <v>37</v>
      </c>
      <c r="C26" s="249">
        <v>740</v>
      </c>
      <c r="D26" s="249">
        <v>740</v>
      </c>
      <c r="E26" s="187">
        <v>22</v>
      </c>
      <c r="F26" s="245">
        <f t="shared" si="2"/>
        <v>2.97297297297297</v>
      </c>
      <c r="G26" s="245">
        <f t="shared" si="3"/>
        <v>-40.5405405405405</v>
      </c>
      <c r="H26" s="246"/>
    </row>
    <row r="27" ht="23" customHeight="1" spans="1:8">
      <c r="A27" s="252" t="s">
        <v>94</v>
      </c>
      <c r="B27" s="247"/>
      <c r="C27" s="249"/>
      <c r="D27" s="249"/>
      <c r="E27" s="247"/>
      <c r="F27" s="245" t="e">
        <f t="shared" si="2"/>
        <v>#DIV/0!</v>
      </c>
      <c r="G27" s="245" t="e">
        <f t="shared" si="3"/>
        <v>#DIV/0!</v>
      </c>
      <c r="H27" s="246"/>
    </row>
    <row r="28" ht="23" customHeight="1" spans="1:8">
      <c r="A28" s="247"/>
      <c r="B28" s="247"/>
      <c r="C28" s="247"/>
      <c r="D28" s="247"/>
      <c r="E28" s="247"/>
      <c r="F28" s="245"/>
      <c r="G28" s="245"/>
      <c r="H28" s="246"/>
    </row>
    <row r="29" ht="23" customHeight="1" spans="1:8">
      <c r="A29" s="247"/>
      <c r="B29" s="247"/>
      <c r="C29" s="247"/>
      <c r="D29" s="247"/>
      <c r="E29" s="247"/>
      <c r="F29" s="245"/>
      <c r="G29" s="245"/>
      <c r="H29" s="246"/>
    </row>
    <row r="30" s="233" customFormat="1" ht="23" customHeight="1" spans="1:8">
      <c r="A30" s="253" t="s">
        <v>63</v>
      </c>
      <c r="B30" s="254">
        <f>SUM(B6,B22)</f>
        <v>28640</v>
      </c>
      <c r="C30" s="254">
        <f>C22+C6</f>
        <v>29790</v>
      </c>
      <c r="D30" s="254">
        <f>SUM(D6,D22)</f>
        <v>29790</v>
      </c>
      <c r="E30" s="254">
        <f>SUM(E6,E22)</f>
        <v>36548</v>
      </c>
      <c r="F30" s="255">
        <f>(E30/D30)*100</f>
        <v>122.685464921114</v>
      </c>
      <c r="G30" s="255">
        <f>(E30/B30-1)*100</f>
        <v>27.6117318435754</v>
      </c>
      <c r="H30" s="256"/>
    </row>
    <row r="31" ht="20.15" customHeight="1" spans="8:8">
      <c r="H31" s="257"/>
    </row>
    <row r="32" spans="8:8">
      <c r="H32" s="257"/>
    </row>
    <row r="33" spans="8:8">
      <c r="H33" s="257"/>
    </row>
    <row r="34" spans="8:8">
      <c r="H34" s="257"/>
    </row>
    <row r="35" spans="8:8">
      <c r="H35" s="257"/>
    </row>
    <row r="36" spans="8:8">
      <c r="H36" s="257"/>
    </row>
    <row r="37" spans="8:8">
      <c r="H37" s="257"/>
    </row>
    <row r="38" spans="8:8">
      <c r="H38" s="257"/>
    </row>
    <row r="39" spans="8:8">
      <c r="H39" s="257"/>
    </row>
  </sheetData>
  <mergeCells count="8">
    <mergeCell ref="A2:H2"/>
    <mergeCell ref="F3:H3"/>
    <mergeCell ref="C4:E4"/>
    <mergeCell ref="A4:A5"/>
    <mergeCell ref="B4:B5"/>
    <mergeCell ref="F4:F5"/>
    <mergeCell ref="G4:G5"/>
    <mergeCell ref="H4:H5"/>
  </mergeCells>
  <pageMargins left="0.75" right="0.75" top="1" bottom="1" header="0.511805555555556" footer="0.511805555555556"/>
  <pageSetup paperSize="9" scale="8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6"/>
  </sheetPr>
  <dimension ref="A1:F373"/>
  <sheetViews>
    <sheetView tabSelected="1" workbookViewId="0">
      <selection activeCell="L15" sqref="L15"/>
    </sheetView>
  </sheetViews>
  <sheetFormatPr defaultColWidth="9" defaultRowHeight="13.5" outlineLevelCol="5"/>
  <cols>
    <col min="1" max="1" width="34.625" style="132" customWidth="1"/>
    <col min="2" max="2" width="10.375" style="214" customWidth="1"/>
    <col min="3" max="3" width="11.75" style="214" customWidth="1"/>
    <col min="4" max="4" width="9.875" style="132" customWidth="1"/>
    <col min="5" max="5" width="19.25" style="132" customWidth="1"/>
    <col min="6" max="7" width="5" style="132" customWidth="1"/>
    <col min="8" max="16384" width="9" style="132"/>
  </cols>
  <sheetData>
    <row r="1" s="1" customFormat="1" ht="15.75" customHeight="1" spans="1:4">
      <c r="A1" s="108" t="s">
        <v>95</v>
      </c>
      <c r="B1" s="182"/>
      <c r="C1" s="182"/>
      <c r="D1" s="215"/>
    </row>
    <row r="2" s="211" customFormat="1" ht="23.25" customHeight="1" spans="1:5">
      <c r="A2" s="87" t="s">
        <v>96</v>
      </c>
      <c r="B2" s="87"/>
      <c r="C2" s="87"/>
      <c r="D2" s="87"/>
      <c r="E2" s="87"/>
    </row>
    <row r="3" s="132" customFormat="1" customHeight="1" spans="1:5">
      <c r="A3" s="216"/>
      <c r="B3" s="216"/>
      <c r="C3" s="216"/>
      <c r="D3" s="217" t="s">
        <v>32</v>
      </c>
      <c r="E3" s="217"/>
    </row>
    <row r="4" s="132" customFormat="1" ht="30" customHeight="1" spans="1:5">
      <c r="A4" s="218" t="s">
        <v>97</v>
      </c>
      <c r="B4" s="219" t="s">
        <v>98</v>
      </c>
      <c r="C4" s="219" t="s">
        <v>99</v>
      </c>
      <c r="D4" s="220" t="s">
        <v>100</v>
      </c>
      <c r="E4" s="221" t="s">
        <v>38</v>
      </c>
    </row>
    <row r="5" s="132" customFormat="1" spans="1:5">
      <c r="A5" s="222" t="s">
        <v>101</v>
      </c>
      <c r="B5" s="223">
        <f>B6+B13+B17+B22+B28+B30+B33+B38+B40+B44+B47+B53+B55+B65+B57+B42+B51</f>
        <v>8385</v>
      </c>
      <c r="C5" s="223">
        <f>C6+C13+C17+C22+C28+C30+C33+C38+C40+C44+C47+C53+C55+C65+C57+C42+C51</f>
        <v>9237</v>
      </c>
      <c r="D5" s="224">
        <f>C5/B5*100</f>
        <v>110.161001788909</v>
      </c>
      <c r="E5" s="222"/>
    </row>
    <row r="6" s="132" customFormat="1" spans="1:5">
      <c r="A6" s="222" t="s">
        <v>102</v>
      </c>
      <c r="B6" s="223">
        <f>SUM(B7:B12)</f>
        <v>3222</v>
      </c>
      <c r="C6" s="223">
        <f>SUM(C7:C12)</f>
        <v>3223</v>
      </c>
      <c r="D6" s="224">
        <f>C6/B6*100</f>
        <v>100.031036623215</v>
      </c>
      <c r="E6" s="222"/>
    </row>
    <row r="7" s="132" customFormat="1" ht="16.35" customHeight="1" spans="1:5">
      <c r="A7" s="222" t="s">
        <v>103</v>
      </c>
      <c r="B7" s="223">
        <v>2033</v>
      </c>
      <c r="C7" s="223">
        <v>1933</v>
      </c>
      <c r="D7" s="224">
        <f>C7/B7*100</f>
        <v>95.0811608460403</v>
      </c>
      <c r="E7" s="222"/>
    </row>
    <row r="8" s="132" customFormat="1" ht="16.35" customHeight="1" spans="1:5">
      <c r="A8" s="222" t="s">
        <v>104</v>
      </c>
      <c r="B8" s="223">
        <v>557</v>
      </c>
      <c r="C8" s="223">
        <v>557</v>
      </c>
      <c r="D8" s="224"/>
      <c r="E8" s="222"/>
    </row>
    <row r="9" s="132" customFormat="1" ht="16.35" customHeight="1" spans="1:5">
      <c r="A9" s="222" t="s">
        <v>105</v>
      </c>
      <c r="B9" s="223">
        <v>282</v>
      </c>
      <c r="C9" s="223">
        <v>160</v>
      </c>
      <c r="D9" s="224">
        <f t="shared" ref="D9:D14" si="0">C9/B9*100</f>
        <v>56.7375886524823</v>
      </c>
      <c r="E9" s="222"/>
    </row>
    <row r="10" s="132" customFormat="1" ht="16.35" customHeight="1" spans="1:5">
      <c r="A10" s="222" t="s">
        <v>106</v>
      </c>
      <c r="B10" s="223">
        <v>47</v>
      </c>
      <c r="C10" s="223">
        <v>64</v>
      </c>
      <c r="D10" s="224">
        <f t="shared" si="0"/>
        <v>136.170212765957</v>
      </c>
      <c r="E10" s="222"/>
    </row>
    <row r="11" s="132" customFormat="1" ht="16.35" customHeight="1" spans="1:5">
      <c r="A11" s="222" t="s">
        <v>107</v>
      </c>
      <c r="B11" s="223">
        <v>8</v>
      </c>
      <c r="C11" s="223"/>
      <c r="D11" s="224">
        <f t="shared" si="0"/>
        <v>0</v>
      </c>
      <c r="E11" s="222"/>
    </row>
    <row r="12" s="132" customFormat="1" ht="27" spans="1:5">
      <c r="A12" s="222" t="s">
        <v>108</v>
      </c>
      <c r="B12" s="223">
        <v>295</v>
      </c>
      <c r="C12" s="223">
        <v>509</v>
      </c>
      <c r="D12" s="224">
        <f t="shared" si="0"/>
        <v>172.542372881356</v>
      </c>
      <c r="E12" s="222"/>
    </row>
    <row r="13" s="132" customFormat="1" ht="16.35" customHeight="1" spans="1:5">
      <c r="A13" s="222" t="s">
        <v>109</v>
      </c>
      <c r="B13" s="223">
        <f>SUM(B14:B16)</f>
        <v>88</v>
      </c>
      <c r="C13" s="223">
        <f>SUM(C14:C16)</f>
        <v>1501</v>
      </c>
      <c r="D13" s="224">
        <f t="shared" si="0"/>
        <v>1705.68181818182</v>
      </c>
      <c r="E13" s="222"/>
    </row>
    <row r="14" s="132" customFormat="1" ht="16.35" customHeight="1" spans="1:5">
      <c r="A14" s="222" t="s">
        <v>103</v>
      </c>
      <c r="B14" s="223">
        <v>48</v>
      </c>
      <c r="C14" s="223">
        <v>55</v>
      </c>
      <c r="D14" s="224">
        <f t="shared" si="0"/>
        <v>114.583333333333</v>
      </c>
      <c r="E14" s="222"/>
    </row>
    <row r="15" s="132" customFormat="1" ht="16.35" customHeight="1" spans="1:5">
      <c r="A15" s="222" t="s">
        <v>110</v>
      </c>
      <c r="B15" s="223"/>
      <c r="C15" s="223"/>
      <c r="D15" s="224"/>
      <c r="E15" s="222"/>
    </row>
    <row r="16" s="132" customFormat="1" ht="16.35" customHeight="1" spans="1:5">
      <c r="A16" s="222" t="s">
        <v>111</v>
      </c>
      <c r="B16" s="223">
        <v>40</v>
      </c>
      <c r="C16" s="223">
        <v>1446</v>
      </c>
      <c r="D16" s="224">
        <f t="shared" ref="D16:D21" si="1">C16/B16*100</f>
        <v>3615</v>
      </c>
      <c r="E16" s="222"/>
    </row>
    <row r="17" s="132" customFormat="1" ht="16.35" customHeight="1" spans="1:5">
      <c r="A17" s="222" t="s">
        <v>112</v>
      </c>
      <c r="B17" s="223">
        <f>SUM(B18:B21)</f>
        <v>66</v>
      </c>
      <c r="C17" s="223">
        <f>SUM(C18:C21)</f>
        <v>245</v>
      </c>
      <c r="D17" s="224">
        <f t="shared" si="1"/>
        <v>371.212121212121</v>
      </c>
      <c r="E17" s="222"/>
    </row>
    <row r="18" s="132" customFormat="1" ht="16.35" customHeight="1" spans="1:5">
      <c r="A18" s="222" t="s">
        <v>103</v>
      </c>
      <c r="B18" s="223">
        <v>45</v>
      </c>
      <c r="C18" s="223">
        <v>60</v>
      </c>
      <c r="D18" s="224">
        <f t="shared" si="1"/>
        <v>133.333333333333</v>
      </c>
      <c r="E18" s="222"/>
    </row>
    <row r="19" s="132" customFormat="1" ht="16.35" customHeight="1" spans="1:5">
      <c r="A19" s="222" t="s">
        <v>113</v>
      </c>
      <c r="B19" s="225">
        <v>21</v>
      </c>
      <c r="C19" s="225">
        <v>101</v>
      </c>
      <c r="D19" s="224">
        <f t="shared" si="1"/>
        <v>480.952380952381</v>
      </c>
      <c r="E19" s="222"/>
    </row>
    <row r="20" s="132" customFormat="1" ht="16.35" customHeight="1" spans="1:5">
      <c r="A20" s="222" t="s">
        <v>114</v>
      </c>
      <c r="B20" s="223"/>
      <c r="C20" s="223">
        <v>18</v>
      </c>
      <c r="D20" s="224" t="e">
        <f t="shared" si="1"/>
        <v>#DIV/0!</v>
      </c>
      <c r="E20" s="222"/>
    </row>
    <row r="21" s="132" customFormat="1" ht="16.35" customHeight="1" spans="1:5">
      <c r="A21" s="222" t="s">
        <v>115</v>
      </c>
      <c r="B21" s="223"/>
      <c r="C21" s="223">
        <v>66</v>
      </c>
      <c r="D21" s="224" t="e">
        <f t="shared" si="1"/>
        <v>#DIV/0!</v>
      </c>
      <c r="E21" s="222"/>
    </row>
    <row r="22" s="132" customFormat="1" ht="16.35" customHeight="1" spans="1:5">
      <c r="A22" s="222" t="s">
        <v>116</v>
      </c>
      <c r="B22" s="223">
        <f>SUM(B23:B27)</f>
        <v>627</v>
      </c>
      <c r="C22" s="223">
        <f>SUM(C23:C27)</f>
        <v>633</v>
      </c>
      <c r="D22" s="224">
        <f t="shared" ref="D22:D34" si="2">C22/B22*100</f>
        <v>100.956937799043</v>
      </c>
      <c r="E22" s="222"/>
    </row>
    <row r="23" s="132" customFormat="1" ht="16.35" customHeight="1" spans="1:5">
      <c r="A23" s="222" t="s">
        <v>103</v>
      </c>
      <c r="B23" s="223">
        <v>337</v>
      </c>
      <c r="C23" s="223">
        <v>337</v>
      </c>
      <c r="D23" s="224">
        <f t="shared" si="2"/>
        <v>100</v>
      </c>
      <c r="E23" s="222"/>
    </row>
    <row r="24" s="132" customFormat="1" ht="16.35" customHeight="1" spans="1:5">
      <c r="A24" s="222" t="s">
        <v>117</v>
      </c>
      <c r="B24" s="223">
        <v>5</v>
      </c>
      <c r="C24" s="223">
        <v>5</v>
      </c>
      <c r="D24" s="224">
        <f t="shared" si="2"/>
        <v>100</v>
      </c>
      <c r="E24" s="222"/>
    </row>
    <row r="25" s="132" customFormat="1" ht="16.35" customHeight="1" spans="1:5">
      <c r="A25" s="222" t="s">
        <v>118</v>
      </c>
      <c r="B25" s="223">
        <v>107</v>
      </c>
      <c r="C25" s="223">
        <v>102</v>
      </c>
      <c r="D25" s="224">
        <f t="shared" si="2"/>
        <v>95.3271028037383</v>
      </c>
      <c r="E25" s="222"/>
    </row>
    <row r="26" s="132" customFormat="1" ht="16.35" customHeight="1" spans="1:5">
      <c r="A26" s="222" t="s">
        <v>119</v>
      </c>
      <c r="B26" s="223">
        <v>140</v>
      </c>
      <c r="C26" s="223">
        <v>140</v>
      </c>
      <c r="D26" s="224">
        <f t="shared" si="2"/>
        <v>100</v>
      </c>
      <c r="E26" s="222"/>
    </row>
    <row r="27" s="132" customFormat="1" ht="16.35" customHeight="1" spans="1:5">
      <c r="A27" s="222" t="s">
        <v>120</v>
      </c>
      <c r="B27" s="223">
        <v>38</v>
      </c>
      <c r="C27" s="223">
        <v>49</v>
      </c>
      <c r="D27" s="224">
        <f t="shared" si="2"/>
        <v>128.947368421053</v>
      </c>
      <c r="E27" s="222"/>
    </row>
    <row r="28" s="132" customFormat="1" ht="16.35" customHeight="1" spans="1:5">
      <c r="A28" s="222" t="s">
        <v>121</v>
      </c>
      <c r="B28" s="223">
        <f>SUM(B29:B29)</f>
        <v>1000</v>
      </c>
      <c r="C28" s="223">
        <f>SUM(C29:C29)</f>
        <v>600</v>
      </c>
      <c r="D28" s="224">
        <f t="shared" si="2"/>
        <v>60</v>
      </c>
      <c r="E28" s="222"/>
    </row>
    <row r="29" s="132" customFormat="1" ht="16.35" customHeight="1" spans="1:5">
      <c r="A29" s="222" t="s">
        <v>122</v>
      </c>
      <c r="B29" s="223">
        <v>1000</v>
      </c>
      <c r="C29" s="223">
        <v>600</v>
      </c>
      <c r="D29" s="224">
        <f t="shared" si="2"/>
        <v>60</v>
      </c>
      <c r="E29" s="222"/>
    </row>
    <row r="30" s="132" customFormat="1" ht="16.35" customHeight="1" spans="1:5">
      <c r="A30" s="222" t="s">
        <v>123</v>
      </c>
      <c r="B30" s="223">
        <f>SUM(B31:B32)</f>
        <v>136</v>
      </c>
      <c r="C30" s="223">
        <f>SUM(C31:C32)</f>
        <v>142</v>
      </c>
      <c r="D30" s="224">
        <f t="shared" si="2"/>
        <v>104.411764705882</v>
      </c>
      <c r="E30" s="222"/>
    </row>
    <row r="31" s="132" customFormat="1" ht="16.35" customHeight="1" spans="1:5">
      <c r="A31" s="222" t="s">
        <v>103</v>
      </c>
      <c r="B31" s="223">
        <v>55</v>
      </c>
      <c r="C31" s="223">
        <v>53</v>
      </c>
      <c r="D31" s="224">
        <f t="shared" si="2"/>
        <v>96.3636363636364</v>
      </c>
      <c r="E31" s="222"/>
    </row>
    <row r="32" s="212" customFormat="1" ht="16.35" customHeight="1" spans="1:5">
      <c r="A32" s="226" t="s">
        <v>124</v>
      </c>
      <c r="B32" s="225">
        <v>81</v>
      </c>
      <c r="C32" s="225">
        <v>89</v>
      </c>
      <c r="D32" s="224">
        <f t="shared" si="2"/>
        <v>109.876543209877</v>
      </c>
      <c r="E32" s="227"/>
    </row>
    <row r="33" s="212" customFormat="1" ht="16.35" customHeight="1" spans="1:5">
      <c r="A33" s="226" t="s">
        <v>125</v>
      </c>
      <c r="B33" s="225">
        <f>SUM(B34:B37)</f>
        <v>209</v>
      </c>
      <c r="C33" s="225">
        <f>SUM(C34:C37)</f>
        <v>479</v>
      </c>
      <c r="D33" s="224">
        <f t="shared" si="2"/>
        <v>229.186602870813</v>
      </c>
      <c r="E33" s="227"/>
    </row>
    <row r="34" s="132" customFormat="1" ht="16.35" customHeight="1" spans="1:5">
      <c r="A34" s="222" t="s">
        <v>103</v>
      </c>
      <c r="B34" s="223">
        <v>56</v>
      </c>
      <c r="C34" s="223">
        <v>35</v>
      </c>
      <c r="D34" s="224">
        <f t="shared" si="2"/>
        <v>62.5</v>
      </c>
      <c r="E34" s="222"/>
    </row>
    <row r="35" s="132" customFormat="1" ht="16.35" customHeight="1" spans="1:5">
      <c r="A35" s="222" t="s">
        <v>126</v>
      </c>
      <c r="B35" s="225">
        <v>75</v>
      </c>
      <c r="C35" s="225">
        <v>220</v>
      </c>
      <c r="D35" s="224">
        <f t="shared" ref="D35:D45" si="3">C35/B35*100</f>
        <v>293.333333333333</v>
      </c>
      <c r="E35" s="222"/>
    </row>
    <row r="36" s="132" customFormat="1" ht="16.35" customHeight="1" spans="1:5">
      <c r="A36" s="222" t="s">
        <v>127</v>
      </c>
      <c r="B36" s="223">
        <v>76</v>
      </c>
      <c r="C36" s="223">
        <v>74</v>
      </c>
      <c r="D36" s="224">
        <f t="shared" si="3"/>
        <v>97.3684210526316</v>
      </c>
      <c r="E36" s="222"/>
    </row>
    <row r="37" s="132" customFormat="1" ht="16.35" customHeight="1" spans="1:5">
      <c r="A37" s="222" t="s">
        <v>128</v>
      </c>
      <c r="B37" s="223">
        <v>2</v>
      </c>
      <c r="C37" s="223">
        <v>150</v>
      </c>
      <c r="D37" s="224">
        <f t="shared" si="3"/>
        <v>7500</v>
      </c>
      <c r="E37" s="222"/>
    </row>
    <row r="38" s="132" customFormat="1" ht="16.35" customHeight="1" spans="1:5">
      <c r="A38" s="222" t="s">
        <v>129</v>
      </c>
      <c r="B38" s="223">
        <f>B39</f>
        <v>0</v>
      </c>
      <c r="C38" s="223">
        <f>C39</f>
        <v>15</v>
      </c>
      <c r="D38" s="224" t="e">
        <f t="shared" si="3"/>
        <v>#DIV/0!</v>
      </c>
      <c r="E38" s="222"/>
    </row>
    <row r="39" s="132" customFormat="1" ht="16.35" customHeight="1" spans="1:5">
      <c r="A39" s="222" t="s">
        <v>130</v>
      </c>
      <c r="B39" s="225"/>
      <c r="C39" s="225">
        <v>15</v>
      </c>
      <c r="D39" s="224" t="e">
        <f t="shared" si="3"/>
        <v>#DIV/0!</v>
      </c>
      <c r="E39" s="222"/>
    </row>
    <row r="40" s="132" customFormat="1" ht="16.35" customHeight="1" spans="1:5">
      <c r="A40" s="222" t="s">
        <v>131</v>
      </c>
      <c r="B40" s="225">
        <f>B41</f>
        <v>3</v>
      </c>
      <c r="C40" s="225">
        <f>C41</f>
        <v>3</v>
      </c>
      <c r="D40" s="224">
        <f t="shared" si="3"/>
        <v>100</v>
      </c>
      <c r="E40" s="222"/>
    </row>
    <row r="41" s="132" customFormat="1" ht="15" customHeight="1" spans="1:5">
      <c r="A41" s="222" t="s">
        <v>132</v>
      </c>
      <c r="B41" s="223">
        <v>3</v>
      </c>
      <c r="C41" s="223">
        <v>3</v>
      </c>
      <c r="D41" s="224">
        <f t="shared" si="3"/>
        <v>100</v>
      </c>
      <c r="E41" s="222"/>
    </row>
    <row r="42" s="132" customFormat="1" ht="16.35" customHeight="1" spans="1:5">
      <c r="A42" s="222" t="s">
        <v>133</v>
      </c>
      <c r="B42" s="223">
        <f>B43</f>
        <v>0</v>
      </c>
      <c r="C42" s="223">
        <f>C43</f>
        <v>6</v>
      </c>
      <c r="D42" s="224" t="e">
        <f t="shared" si="3"/>
        <v>#DIV/0!</v>
      </c>
      <c r="E42" s="222"/>
    </row>
    <row r="43" s="132" customFormat="1" ht="16.35" customHeight="1" spans="1:5">
      <c r="A43" s="222" t="s">
        <v>134</v>
      </c>
      <c r="B43" s="223"/>
      <c r="C43" s="223">
        <v>6</v>
      </c>
      <c r="D43" s="224" t="e">
        <f t="shared" si="3"/>
        <v>#DIV/0!</v>
      </c>
      <c r="E43" s="222"/>
    </row>
    <row r="44" s="132" customFormat="1" spans="1:5">
      <c r="A44" s="222" t="s">
        <v>135</v>
      </c>
      <c r="B44" s="223">
        <f>SUM(B45:B46)</f>
        <v>0</v>
      </c>
      <c r="C44" s="223">
        <f>SUM(C45:C46)</f>
        <v>13</v>
      </c>
      <c r="D44" s="224" t="e">
        <f t="shared" si="3"/>
        <v>#DIV/0!</v>
      </c>
      <c r="E44" s="222"/>
    </row>
    <row r="45" s="132" customFormat="1" ht="16.35" customHeight="1" spans="1:5">
      <c r="A45" s="222" t="s">
        <v>127</v>
      </c>
      <c r="B45" s="223"/>
      <c r="C45" s="223"/>
      <c r="D45" s="224" t="e">
        <f t="shared" si="3"/>
        <v>#DIV/0!</v>
      </c>
      <c r="E45" s="222"/>
    </row>
    <row r="46" s="132" customFormat="1" ht="27" spans="1:5">
      <c r="A46" s="222" t="s">
        <v>136</v>
      </c>
      <c r="B46" s="225"/>
      <c r="C46" s="225">
        <v>13</v>
      </c>
      <c r="D46" s="224"/>
      <c r="E46" s="222"/>
    </row>
    <row r="47" s="132" customFormat="1" ht="16.35" customHeight="1" spans="1:5">
      <c r="A47" s="222" t="s">
        <v>137</v>
      </c>
      <c r="B47" s="223">
        <f>SUM(B48:B50)</f>
        <v>2429</v>
      </c>
      <c r="C47" s="223">
        <f>SUM(C48:C50)</f>
        <v>1885</v>
      </c>
      <c r="D47" s="224">
        <f t="shared" ref="D47:D52" si="4">C47/B47*100</f>
        <v>77.6039522437217</v>
      </c>
      <c r="E47" s="222"/>
    </row>
    <row r="48" s="212" customFormat="1" ht="16.35" customHeight="1" spans="1:5">
      <c r="A48" s="228" t="s">
        <v>103</v>
      </c>
      <c r="B48" s="225">
        <v>59</v>
      </c>
      <c r="C48" s="225">
        <v>63</v>
      </c>
      <c r="D48" s="224">
        <f t="shared" si="4"/>
        <v>106.779661016949</v>
      </c>
      <c r="E48" s="227"/>
    </row>
    <row r="49" s="212" customFormat="1" ht="16.35" customHeight="1" spans="1:5">
      <c r="A49" s="228" t="s">
        <v>138</v>
      </c>
      <c r="B49" s="225">
        <v>2037</v>
      </c>
      <c r="C49" s="225">
        <v>1576</v>
      </c>
      <c r="D49" s="224">
        <f t="shared" si="4"/>
        <v>77.3686794305351</v>
      </c>
      <c r="E49" s="227"/>
    </row>
    <row r="50" s="212" customFormat="1" ht="16.35" customHeight="1" spans="1:5">
      <c r="A50" s="228" t="s">
        <v>139</v>
      </c>
      <c r="B50" s="225">
        <v>333</v>
      </c>
      <c r="C50" s="225">
        <v>246</v>
      </c>
      <c r="D50" s="224">
        <f t="shared" si="4"/>
        <v>73.8738738738739</v>
      </c>
      <c r="E50" s="227"/>
    </row>
    <row r="51" s="212" customFormat="1" ht="16.35" customHeight="1" spans="1:5">
      <c r="A51" s="228" t="s">
        <v>140</v>
      </c>
      <c r="B51" s="225">
        <f>B52</f>
        <v>0</v>
      </c>
      <c r="C51" s="225">
        <f>C52</f>
        <v>13</v>
      </c>
      <c r="D51" s="224" t="e">
        <f t="shared" si="4"/>
        <v>#DIV/0!</v>
      </c>
      <c r="E51" s="227"/>
    </row>
    <row r="52" s="212" customFormat="1" ht="16.35" customHeight="1" spans="1:5">
      <c r="A52" s="228" t="s">
        <v>141</v>
      </c>
      <c r="B52" s="225"/>
      <c r="C52" s="225">
        <v>13</v>
      </c>
      <c r="D52" s="224" t="e">
        <f t="shared" si="4"/>
        <v>#DIV/0!</v>
      </c>
      <c r="E52" s="227"/>
    </row>
    <row r="53" s="132" customFormat="1" ht="16.35" customHeight="1" spans="1:5">
      <c r="A53" s="222" t="s">
        <v>142</v>
      </c>
      <c r="B53" s="223">
        <f>SUM(B54:B54)</f>
        <v>10</v>
      </c>
      <c r="C53" s="223">
        <f>SUM(C54:C54)</f>
        <v>0</v>
      </c>
      <c r="D53" s="224"/>
      <c r="E53" s="222"/>
    </row>
    <row r="54" s="132" customFormat="1" ht="16.35" customHeight="1" spans="1:5">
      <c r="A54" s="222" t="s">
        <v>107</v>
      </c>
      <c r="B54" s="223">
        <v>10</v>
      </c>
      <c r="C54" s="223">
        <v>0</v>
      </c>
      <c r="D54" s="224"/>
      <c r="E54" s="222"/>
    </row>
    <row r="55" s="132" customFormat="1" ht="16.35" customHeight="1" spans="1:5">
      <c r="A55" s="222" t="s">
        <v>143</v>
      </c>
      <c r="B55" s="223">
        <f>SUM(B56:B56)</f>
        <v>41</v>
      </c>
      <c r="C55" s="223">
        <f>SUM(C56:C56)</f>
        <v>43</v>
      </c>
      <c r="D55" s="224">
        <f>C55/B55*100</f>
        <v>104.878048780488</v>
      </c>
      <c r="E55" s="222"/>
    </row>
    <row r="56" s="132" customFormat="1" ht="16.35" customHeight="1" spans="1:5">
      <c r="A56" s="222" t="s">
        <v>144</v>
      </c>
      <c r="B56" s="223">
        <v>41</v>
      </c>
      <c r="C56" s="223">
        <v>43</v>
      </c>
      <c r="D56" s="224">
        <f>C56/B56*100</f>
        <v>104.878048780488</v>
      </c>
      <c r="E56" s="222"/>
    </row>
    <row r="57" s="132" customFormat="1" ht="16.35" customHeight="1" spans="1:5">
      <c r="A57" s="222" t="s">
        <v>145</v>
      </c>
      <c r="B57" s="223">
        <f>SUM(B58:B64)</f>
        <v>554</v>
      </c>
      <c r="C57" s="223">
        <f>SUM(C58:C64)</f>
        <v>386</v>
      </c>
      <c r="D57" s="224">
        <f>C57/B57*100</f>
        <v>69.6750902527076</v>
      </c>
      <c r="E57" s="222"/>
    </row>
    <row r="58" s="132" customFormat="1" ht="16.35" customHeight="1" spans="1:5">
      <c r="A58" s="222" t="s">
        <v>103</v>
      </c>
      <c r="B58" s="223">
        <v>257</v>
      </c>
      <c r="C58" s="223">
        <v>261</v>
      </c>
      <c r="D58" s="224">
        <f>C58/B58*100</f>
        <v>101.556420233463</v>
      </c>
      <c r="E58" s="222"/>
    </row>
    <row r="59" s="132" customFormat="1" ht="16.35" customHeight="1" spans="1:5">
      <c r="A59" s="222" t="s">
        <v>146</v>
      </c>
      <c r="B59" s="223">
        <v>40</v>
      </c>
      <c r="C59" s="223">
        <v>30</v>
      </c>
      <c r="D59" s="224"/>
      <c r="E59" s="222"/>
    </row>
    <row r="60" s="132" customFormat="1" ht="16.35" customHeight="1" spans="1:5">
      <c r="A60" s="222" t="s">
        <v>147</v>
      </c>
      <c r="B60" s="223">
        <v>40</v>
      </c>
      <c r="C60" s="223">
        <v>20</v>
      </c>
      <c r="D60" s="224">
        <f>C60/B60*100</f>
        <v>50</v>
      </c>
      <c r="E60" s="222"/>
    </row>
    <row r="61" s="132" customFormat="1" ht="16.35" customHeight="1" spans="1:5">
      <c r="A61" s="222" t="s">
        <v>148</v>
      </c>
      <c r="B61" s="223">
        <v>24</v>
      </c>
      <c r="C61" s="223">
        <v>5</v>
      </c>
      <c r="D61" s="224"/>
      <c r="E61" s="222"/>
    </row>
    <row r="62" s="132" customFormat="1" ht="16.35" customHeight="1" spans="1:5">
      <c r="A62" s="222" t="s">
        <v>149</v>
      </c>
      <c r="B62" s="223">
        <v>5</v>
      </c>
      <c r="C62" s="223">
        <v>5</v>
      </c>
      <c r="D62" s="224"/>
      <c r="E62" s="222"/>
    </row>
    <row r="63" s="132" customFormat="1" ht="16.35" customHeight="1" spans="1:5">
      <c r="A63" s="222" t="s">
        <v>150</v>
      </c>
      <c r="B63" s="223">
        <v>20</v>
      </c>
      <c r="C63" s="223">
        <v>5</v>
      </c>
      <c r="D63" s="224"/>
      <c r="E63" s="222"/>
    </row>
    <row r="64" s="132" customFormat="1" ht="16.35" customHeight="1" spans="1:5">
      <c r="A64" s="222" t="s">
        <v>151</v>
      </c>
      <c r="B64" s="223">
        <v>168</v>
      </c>
      <c r="C64" s="223">
        <v>60</v>
      </c>
      <c r="D64" s="224">
        <f t="shared" ref="D64:D74" si="5">C64/B64*100</f>
        <v>35.7142857142857</v>
      </c>
      <c r="E64" s="222"/>
    </row>
    <row r="65" s="132" customFormat="1" ht="16.35" customHeight="1" spans="1:5">
      <c r="A65" s="222" t="s">
        <v>152</v>
      </c>
      <c r="B65" s="223">
        <f>B66</f>
        <v>0</v>
      </c>
      <c r="C65" s="223">
        <f>C66</f>
        <v>50</v>
      </c>
      <c r="D65" s="224" t="e">
        <f t="shared" si="5"/>
        <v>#DIV/0!</v>
      </c>
      <c r="E65" s="222"/>
    </row>
    <row r="66" s="132" customFormat="1" ht="16.35" customHeight="1" spans="1:5">
      <c r="A66" s="222" t="s">
        <v>153</v>
      </c>
      <c r="B66" s="223"/>
      <c r="C66" s="223">
        <v>50</v>
      </c>
      <c r="D66" s="224" t="e">
        <f t="shared" si="5"/>
        <v>#DIV/0!</v>
      </c>
      <c r="E66" s="222"/>
    </row>
    <row r="67" s="132" customFormat="1" ht="16.35" customHeight="1" spans="1:5">
      <c r="A67" s="222" t="s">
        <v>154</v>
      </c>
      <c r="B67" s="223">
        <f>B68</f>
        <v>13</v>
      </c>
      <c r="C67" s="223">
        <f>C68</f>
        <v>3</v>
      </c>
      <c r="D67" s="224">
        <f t="shared" si="5"/>
        <v>23.0769230769231</v>
      </c>
      <c r="E67" s="222"/>
    </row>
    <row r="68" s="132" customFormat="1" ht="16.35" customHeight="1" spans="1:5">
      <c r="A68" s="222" t="s">
        <v>155</v>
      </c>
      <c r="B68" s="223">
        <f>SUM(B69:B70)</f>
        <v>13</v>
      </c>
      <c r="C68" s="223">
        <f>SUM(C69:C70)</f>
        <v>3</v>
      </c>
      <c r="D68" s="224">
        <f t="shared" si="5"/>
        <v>23.0769230769231</v>
      </c>
      <c r="E68" s="222"/>
    </row>
    <row r="69" s="132" customFormat="1" ht="16.35" customHeight="1" spans="1:5">
      <c r="A69" s="222" t="s">
        <v>156</v>
      </c>
      <c r="B69" s="223">
        <v>3</v>
      </c>
      <c r="C69" s="223">
        <v>3</v>
      </c>
      <c r="D69" s="224">
        <f t="shared" si="5"/>
        <v>100</v>
      </c>
      <c r="E69" s="222"/>
    </row>
    <row r="70" s="132" customFormat="1" ht="16.35" customHeight="1" spans="1:5">
      <c r="A70" s="222" t="s">
        <v>157</v>
      </c>
      <c r="B70" s="223">
        <v>10</v>
      </c>
      <c r="C70" s="223"/>
      <c r="D70" s="224">
        <f t="shared" si="5"/>
        <v>0</v>
      </c>
      <c r="E70" s="222"/>
    </row>
    <row r="71" s="132" customFormat="1" ht="16.35" customHeight="1" spans="1:5">
      <c r="A71" s="222" t="s">
        <v>158</v>
      </c>
      <c r="B71" s="223">
        <f>B72+B75+B77+B80</f>
        <v>2426</v>
      </c>
      <c r="C71" s="223">
        <f>C72+C75+C77+C80</f>
        <v>4437</v>
      </c>
      <c r="D71" s="224">
        <f t="shared" si="5"/>
        <v>182.893652102226</v>
      </c>
      <c r="E71" s="222"/>
    </row>
    <row r="72" s="132" customFormat="1" ht="16.35" customHeight="1" spans="1:5">
      <c r="A72" s="222" t="s">
        <v>159</v>
      </c>
      <c r="B72" s="223">
        <f>SUM(B73:B74)</f>
        <v>2426</v>
      </c>
      <c r="C72" s="223">
        <f>SUM(C73:C74)</f>
        <v>2950</v>
      </c>
      <c r="D72" s="224">
        <f t="shared" si="5"/>
        <v>121.599340478153</v>
      </c>
      <c r="E72" s="222"/>
    </row>
    <row r="73" s="132" customFormat="1" ht="16.35" customHeight="1" spans="1:5">
      <c r="A73" s="222" t="s">
        <v>103</v>
      </c>
      <c r="B73" s="225">
        <v>2059</v>
      </c>
      <c r="C73" s="225">
        <v>2240</v>
      </c>
      <c r="D73" s="224">
        <f t="shared" si="5"/>
        <v>108.790675084993</v>
      </c>
      <c r="E73" s="222"/>
    </row>
    <row r="74" s="132" customFormat="1" ht="16.35" customHeight="1" spans="1:5">
      <c r="A74" s="222" t="s">
        <v>160</v>
      </c>
      <c r="B74" s="223">
        <v>367</v>
      </c>
      <c r="C74" s="223">
        <v>710</v>
      </c>
      <c r="D74" s="224">
        <f t="shared" si="5"/>
        <v>193.460490463215</v>
      </c>
      <c r="E74" s="222"/>
    </row>
    <row r="75" s="132" customFormat="1" ht="16.35" customHeight="1" spans="1:5">
      <c r="A75" s="222" t="s">
        <v>161</v>
      </c>
      <c r="B75" s="225">
        <f>SUM(B76:B76)</f>
        <v>0</v>
      </c>
      <c r="C75" s="225">
        <f>SUM(C76:C76)</f>
        <v>0</v>
      </c>
      <c r="D75" s="224"/>
      <c r="E75" s="222"/>
    </row>
    <row r="76" s="132" customFormat="1" ht="16.35" customHeight="1" spans="1:5">
      <c r="A76" s="222" t="s">
        <v>162</v>
      </c>
      <c r="B76" s="223"/>
      <c r="C76" s="223">
        <v>0</v>
      </c>
      <c r="D76" s="224"/>
      <c r="E76" s="222"/>
    </row>
    <row r="77" s="132" customFormat="1" ht="16.35" customHeight="1" spans="1:5">
      <c r="A77" s="222" t="s">
        <v>163</v>
      </c>
      <c r="B77" s="225">
        <f>SUM(B78:B79)</f>
        <v>0</v>
      </c>
      <c r="C77" s="225">
        <f>SUM(C78:C79)</f>
        <v>9</v>
      </c>
      <c r="D77" s="224"/>
      <c r="E77" s="222"/>
    </row>
    <row r="78" s="132" customFormat="1" ht="16.35" customHeight="1" spans="1:5">
      <c r="A78" s="222" t="s">
        <v>103</v>
      </c>
      <c r="B78" s="223"/>
      <c r="C78" s="223"/>
      <c r="D78" s="224"/>
      <c r="E78" s="222"/>
    </row>
    <row r="79" s="132" customFormat="1" ht="16.35" customHeight="1" spans="1:5">
      <c r="A79" s="222" t="s">
        <v>164</v>
      </c>
      <c r="B79" s="223"/>
      <c r="C79" s="223">
        <v>9</v>
      </c>
      <c r="D79" s="224"/>
      <c r="E79" s="222"/>
    </row>
    <row r="80" s="132" customFormat="1" ht="16.35" customHeight="1" spans="1:5">
      <c r="A80" s="222" t="s">
        <v>165</v>
      </c>
      <c r="B80" s="223">
        <f>SUM(B81:B81)</f>
        <v>0</v>
      </c>
      <c r="C80" s="223">
        <f>SUM(C81:C81)</f>
        <v>1478</v>
      </c>
      <c r="D80" s="224"/>
      <c r="E80" s="222"/>
    </row>
    <row r="81" s="132" customFormat="1" ht="16.35" customHeight="1" spans="1:5">
      <c r="A81" s="222" t="s">
        <v>166</v>
      </c>
      <c r="B81" s="223"/>
      <c r="C81" s="223">
        <v>1478</v>
      </c>
      <c r="D81" s="224"/>
      <c r="E81" s="222"/>
    </row>
    <row r="82" s="132" customFormat="1" ht="16.35" customHeight="1" spans="1:5">
      <c r="A82" s="222" t="s">
        <v>167</v>
      </c>
      <c r="B82" s="223">
        <f>B83+B86+B93+B95+B97+B101+B105+B99</f>
        <v>20400</v>
      </c>
      <c r="C82" s="223">
        <f>C83+C86+C93+C95+C97+C101+C105+C99</f>
        <v>22736</v>
      </c>
      <c r="D82" s="224">
        <f>C82/B82*100</f>
        <v>111.450980392157</v>
      </c>
      <c r="E82" s="222"/>
    </row>
    <row r="83" s="132" customFormat="1" ht="16.35" customHeight="1" spans="1:5">
      <c r="A83" s="222" t="s">
        <v>168</v>
      </c>
      <c r="B83" s="223">
        <f>SUM(B84:B85)</f>
        <v>64</v>
      </c>
      <c r="C83" s="223">
        <f>SUM(C84:C85)</f>
        <v>94</v>
      </c>
      <c r="D83" s="224">
        <f>C83/B83*100</f>
        <v>146.875</v>
      </c>
      <c r="E83" s="222"/>
    </row>
    <row r="84" s="132" customFormat="1" ht="16.35" customHeight="1" spans="1:5">
      <c r="A84" s="222" t="s">
        <v>103</v>
      </c>
      <c r="B84" s="223">
        <v>44</v>
      </c>
      <c r="C84" s="223">
        <v>57</v>
      </c>
      <c r="D84" s="224">
        <f>C84/B84*100</f>
        <v>129.545454545455</v>
      </c>
      <c r="E84" s="222"/>
    </row>
    <row r="85" s="132" customFormat="1" ht="16.35" customHeight="1" spans="1:5">
      <c r="A85" s="222" t="s">
        <v>169</v>
      </c>
      <c r="B85" s="225">
        <v>20</v>
      </c>
      <c r="C85" s="225">
        <v>37</v>
      </c>
      <c r="D85" s="224"/>
      <c r="E85" s="222"/>
    </row>
    <row r="86" s="132" customFormat="1" ht="16.35" customHeight="1" spans="1:5">
      <c r="A86" s="222" t="s">
        <v>170</v>
      </c>
      <c r="B86" s="223">
        <f>SUM(B87:B92)</f>
        <v>17759</v>
      </c>
      <c r="C86" s="223">
        <f>SUM(C87:C92)</f>
        <v>21130</v>
      </c>
      <c r="D86" s="224">
        <f t="shared" ref="D86:D94" si="6">C86/B86*100</f>
        <v>118.98192465792</v>
      </c>
      <c r="E86" s="222"/>
    </row>
    <row r="87" s="132" customFormat="1" ht="16.35" customHeight="1" spans="1:5">
      <c r="A87" s="222" t="s">
        <v>171</v>
      </c>
      <c r="B87" s="223">
        <v>2966</v>
      </c>
      <c r="C87" s="187">
        <v>3871</v>
      </c>
      <c r="D87" s="224">
        <f t="shared" si="6"/>
        <v>130.512474713419</v>
      </c>
      <c r="E87" s="222"/>
    </row>
    <row r="88" s="132" customFormat="1" ht="16.35" customHeight="1" spans="1:5">
      <c r="A88" s="222" t="s">
        <v>172</v>
      </c>
      <c r="B88" s="223">
        <v>4668</v>
      </c>
      <c r="C88" s="187">
        <v>4693</v>
      </c>
      <c r="D88" s="224">
        <f t="shared" si="6"/>
        <v>100.535561268209</v>
      </c>
      <c r="E88" s="222"/>
    </row>
    <row r="89" s="132" customFormat="1" ht="16.35" customHeight="1" spans="1:5">
      <c r="A89" s="222" t="s">
        <v>173</v>
      </c>
      <c r="B89" s="225">
        <v>3652</v>
      </c>
      <c r="C89" s="187">
        <v>4620</v>
      </c>
      <c r="D89" s="224">
        <f t="shared" si="6"/>
        <v>126.506024096386</v>
      </c>
      <c r="E89" s="222"/>
    </row>
    <row r="90" s="132" customFormat="1" ht="16.35" customHeight="1" spans="1:5">
      <c r="A90" s="222" t="s">
        <v>174</v>
      </c>
      <c r="B90" s="225">
        <v>154</v>
      </c>
      <c r="C90" s="187">
        <v>161</v>
      </c>
      <c r="D90" s="224">
        <f t="shared" si="6"/>
        <v>104.545454545455</v>
      </c>
      <c r="E90" s="222"/>
    </row>
    <row r="91" s="132" customFormat="1" ht="16.35" customHeight="1" spans="1:5">
      <c r="A91" s="222" t="s">
        <v>175</v>
      </c>
      <c r="B91" s="223">
        <v>25</v>
      </c>
      <c r="C91" s="187">
        <v>24</v>
      </c>
      <c r="D91" s="224">
        <f t="shared" si="6"/>
        <v>96</v>
      </c>
      <c r="E91" s="222"/>
    </row>
    <row r="92" s="132" customFormat="1" ht="16.35" customHeight="1" spans="1:5">
      <c r="A92" s="222" t="s">
        <v>176</v>
      </c>
      <c r="B92" s="223">
        <v>6294</v>
      </c>
      <c r="C92" s="223">
        <v>7761</v>
      </c>
      <c r="D92" s="224">
        <f t="shared" si="6"/>
        <v>123.307912297426</v>
      </c>
      <c r="E92" s="222"/>
    </row>
    <row r="93" s="132" customFormat="1" ht="16.35" customHeight="1" spans="1:5">
      <c r="A93" s="222" t="s">
        <v>177</v>
      </c>
      <c r="B93" s="223">
        <f>SUM(B94:B94)</f>
        <v>2</v>
      </c>
      <c r="C93" s="223">
        <f>SUM(C94:C94)</f>
        <v>2</v>
      </c>
      <c r="D93" s="224">
        <f t="shared" si="6"/>
        <v>100</v>
      </c>
      <c r="E93" s="222"/>
    </row>
    <row r="94" s="132" customFormat="1" ht="16.35" customHeight="1" spans="1:5">
      <c r="A94" s="222" t="s">
        <v>178</v>
      </c>
      <c r="B94" s="223">
        <v>2</v>
      </c>
      <c r="C94" s="223">
        <v>2</v>
      </c>
      <c r="D94" s="224">
        <f t="shared" si="6"/>
        <v>100</v>
      </c>
      <c r="E94" s="222"/>
    </row>
    <row r="95" s="132" customFormat="1" ht="16.35" customHeight="1" spans="1:5">
      <c r="A95" s="222" t="s">
        <v>179</v>
      </c>
      <c r="B95" s="223">
        <f>SUM(B96)</f>
        <v>25</v>
      </c>
      <c r="C95" s="223">
        <f>SUM(C96)</f>
        <v>22</v>
      </c>
      <c r="D95" s="224"/>
      <c r="E95" s="222"/>
    </row>
    <row r="96" s="132" customFormat="1" ht="16.35" customHeight="1" spans="1:5">
      <c r="A96" s="222" t="s">
        <v>180</v>
      </c>
      <c r="B96" s="223">
        <v>25</v>
      </c>
      <c r="C96" s="223">
        <v>22</v>
      </c>
      <c r="D96" s="224"/>
      <c r="E96" s="222"/>
    </row>
    <row r="97" s="132" customFormat="1" ht="16.35" customHeight="1" spans="1:5">
      <c r="A97" s="222" t="s">
        <v>181</v>
      </c>
      <c r="B97" s="223">
        <f>SUM(B98:B98)</f>
        <v>75</v>
      </c>
      <c r="C97" s="223">
        <f>SUM(C98:C98)</f>
        <v>82</v>
      </c>
      <c r="D97" s="224">
        <f>C97/B97*100</f>
        <v>109.333333333333</v>
      </c>
      <c r="E97" s="222"/>
    </row>
    <row r="98" s="132" customFormat="1" ht="16.35" customHeight="1" spans="1:5">
      <c r="A98" s="222" t="s">
        <v>182</v>
      </c>
      <c r="B98" s="223">
        <v>75</v>
      </c>
      <c r="C98" s="223">
        <v>82</v>
      </c>
      <c r="D98" s="224">
        <f>C98/B98*100</f>
        <v>109.333333333333</v>
      </c>
      <c r="E98" s="222"/>
    </row>
    <row r="99" s="132" customFormat="1" ht="16.35" customHeight="1" spans="1:5">
      <c r="A99" s="222" t="s">
        <v>183</v>
      </c>
      <c r="B99" s="223">
        <f>B100</f>
        <v>0</v>
      </c>
      <c r="C99" s="223">
        <f>C100</f>
        <v>26</v>
      </c>
      <c r="D99" s="224" t="e">
        <f>C99/B99*100</f>
        <v>#DIV/0!</v>
      </c>
      <c r="E99" s="222"/>
    </row>
    <row r="100" s="132" customFormat="1" ht="16.35" customHeight="1" spans="1:5">
      <c r="A100" s="222" t="s">
        <v>184</v>
      </c>
      <c r="B100" s="223"/>
      <c r="C100" s="223">
        <v>26</v>
      </c>
      <c r="D100" s="224" t="e">
        <f>C100/B100*100</f>
        <v>#DIV/0!</v>
      </c>
      <c r="E100" s="222"/>
    </row>
    <row r="101" s="132" customFormat="1" ht="16.35" customHeight="1" spans="1:5">
      <c r="A101" s="222" t="s">
        <v>185</v>
      </c>
      <c r="B101" s="223">
        <f>SUM(B102:B104)</f>
        <v>900</v>
      </c>
      <c r="C101" s="223">
        <f>SUM(C102:C104)</f>
        <v>1291</v>
      </c>
      <c r="D101" s="224">
        <f>C101/B101*100</f>
        <v>143.444444444444</v>
      </c>
      <c r="E101" s="222"/>
    </row>
    <row r="102" s="132" customFormat="1" ht="16.35" customHeight="1" spans="1:5">
      <c r="A102" s="222" t="s">
        <v>186</v>
      </c>
      <c r="B102" s="223"/>
      <c r="C102" s="223"/>
      <c r="D102" s="224"/>
      <c r="E102" s="222"/>
    </row>
    <row r="103" s="132" customFormat="1" ht="16.35" customHeight="1" spans="1:5">
      <c r="A103" s="222" t="s">
        <v>187</v>
      </c>
      <c r="B103" s="223"/>
      <c r="C103" s="223"/>
      <c r="D103" s="224"/>
      <c r="E103" s="222"/>
    </row>
    <row r="104" s="132" customFormat="1" ht="16.35" customHeight="1" spans="1:5">
      <c r="A104" s="222" t="s">
        <v>188</v>
      </c>
      <c r="B104" s="223">
        <v>900</v>
      </c>
      <c r="C104" s="223">
        <v>1291</v>
      </c>
      <c r="D104" s="224">
        <f t="shared" ref="D104:D113" si="7">C104/B104*100</f>
        <v>143.444444444444</v>
      </c>
      <c r="E104" s="222"/>
    </row>
    <row r="105" s="132" customFormat="1" ht="16.35" customHeight="1" spans="1:5">
      <c r="A105" s="222" t="s">
        <v>189</v>
      </c>
      <c r="B105" s="223">
        <f>SUM(B106)</f>
        <v>1575</v>
      </c>
      <c r="C105" s="223">
        <f>SUM(C106)</f>
        <v>89</v>
      </c>
      <c r="D105" s="224">
        <f t="shared" si="7"/>
        <v>5.65079365079365</v>
      </c>
      <c r="E105" s="222"/>
    </row>
    <row r="106" s="132" customFormat="1" ht="16.35" customHeight="1" spans="1:5">
      <c r="A106" s="222" t="s">
        <v>190</v>
      </c>
      <c r="B106" s="223">
        <v>1575</v>
      </c>
      <c r="C106" s="223">
        <v>89</v>
      </c>
      <c r="D106" s="224">
        <f t="shared" si="7"/>
        <v>5.65079365079365</v>
      </c>
      <c r="E106" s="222"/>
    </row>
    <row r="107" s="132" customFormat="1" ht="16.35" customHeight="1" spans="1:5">
      <c r="A107" s="222" t="s">
        <v>191</v>
      </c>
      <c r="B107" s="223">
        <f>B108+B110</f>
        <v>430</v>
      </c>
      <c r="C107" s="223">
        <f>C108+C110</f>
        <v>652</v>
      </c>
      <c r="D107" s="224">
        <f t="shared" si="7"/>
        <v>151.627906976744</v>
      </c>
      <c r="E107" s="222"/>
    </row>
    <row r="108" s="132" customFormat="1" ht="16.35" customHeight="1" spans="1:5">
      <c r="A108" s="222" t="s">
        <v>192</v>
      </c>
      <c r="B108" s="223">
        <f>SUM(B109:B109)</f>
        <v>330</v>
      </c>
      <c r="C108" s="223">
        <f>SUM(C109:C109)</f>
        <v>112</v>
      </c>
      <c r="D108" s="224">
        <f t="shared" si="7"/>
        <v>33.9393939393939</v>
      </c>
      <c r="E108" s="222"/>
    </row>
    <row r="109" s="132" customFormat="1" ht="16.35" customHeight="1" spans="1:5">
      <c r="A109" s="222" t="s">
        <v>193</v>
      </c>
      <c r="B109" s="223">
        <v>330</v>
      </c>
      <c r="C109" s="223">
        <v>112</v>
      </c>
      <c r="D109" s="224">
        <f t="shared" si="7"/>
        <v>33.9393939393939</v>
      </c>
      <c r="E109" s="222"/>
    </row>
    <row r="110" s="132" customFormat="1" ht="16.35" customHeight="1" spans="1:5">
      <c r="A110" s="222" t="s">
        <v>194</v>
      </c>
      <c r="B110" s="223">
        <f>B111</f>
        <v>100</v>
      </c>
      <c r="C110" s="223">
        <v>540</v>
      </c>
      <c r="D110" s="224">
        <f t="shared" si="7"/>
        <v>540</v>
      </c>
      <c r="E110" s="222"/>
    </row>
    <row r="111" s="132" customFormat="1" ht="16.35" customHeight="1" spans="1:5">
      <c r="A111" s="222" t="s">
        <v>195</v>
      </c>
      <c r="B111" s="225">
        <v>100</v>
      </c>
      <c r="C111" s="225">
        <v>540</v>
      </c>
      <c r="D111" s="224">
        <f t="shared" si="7"/>
        <v>540</v>
      </c>
      <c r="E111" s="222"/>
    </row>
    <row r="112" s="132" customFormat="1" ht="16.35" customHeight="1" spans="1:5">
      <c r="A112" s="222" t="s">
        <v>196</v>
      </c>
      <c r="B112" s="223">
        <f>B113+B116+B119+B124+B122</f>
        <v>631</v>
      </c>
      <c r="C112" s="223">
        <f>C113+C116+C119+C124+C122</f>
        <v>656</v>
      </c>
      <c r="D112" s="224">
        <f t="shared" si="7"/>
        <v>103.961965134707</v>
      </c>
      <c r="E112" s="222"/>
    </row>
    <row r="113" s="132" customFormat="1" ht="16.35" customHeight="1" spans="1:5">
      <c r="A113" s="222" t="s">
        <v>197</v>
      </c>
      <c r="B113" s="223">
        <f>SUM(B114:B115)</f>
        <v>427</v>
      </c>
      <c r="C113" s="223">
        <f>SUM(C114:C115)</f>
        <v>151</v>
      </c>
      <c r="D113" s="224">
        <f t="shared" si="7"/>
        <v>35.3629976580796</v>
      </c>
      <c r="E113" s="222"/>
    </row>
    <row r="114" s="132" customFormat="1" ht="16.35" customHeight="1" spans="1:5">
      <c r="A114" s="222" t="s">
        <v>198</v>
      </c>
      <c r="B114" s="223"/>
      <c r="C114" s="223"/>
      <c r="D114" s="224"/>
      <c r="E114" s="222"/>
    </row>
    <row r="115" s="132" customFormat="1" ht="16.35" customHeight="1" spans="1:5">
      <c r="A115" s="222" t="s">
        <v>199</v>
      </c>
      <c r="B115" s="223">
        <v>427</v>
      </c>
      <c r="C115" s="223">
        <v>151</v>
      </c>
      <c r="D115" s="224">
        <f>C115/B115*100</f>
        <v>35.3629976580796</v>
      </c>
      <c r="E115" s="222"/>
    </row>
    <row r="116" s="132" customFormat="1" ht="16.35" customHeight="1" spans="1:5">
      <c r="A116" s="222" t="s">
        <v>200</v>
      </c>
      <c r="B116" s="223">
        <f>SUM(B117:B118)</f>
        <v>35</v>
      </c>
      <c r="C116" s="223">
        <f>SUM(C117:C118)</f>
        <v>112</v>
      </c>
      <c r="D116" s="224">
        <f>C116/B116*100</f>
        <v>320</v>
      </c>
      <c r="E116" s="222"/>
    </row>
    <row r="117" s="132" customFormat="1" ht="16.35" customHeight="1" spans="1:5">
      <c r="A117" s="222" t="s">
        <v>201</v>
      </c>
      <c r="B117" s="223">
        <v>35</v>
      </c>
      <c r="C117" s="223">
        <v>3</v>
      </c>
      <c r="D117" s="224"/>
      <c r="E117" s="222"/>
    </row>
    <row r="118" s="132" customFormat="1" ht="16.35" customHeight="1" spans="1:5">
      <c r="A118" s="222" t="s">
        <v>202</v>
      </c>
      <c r="B118" s="223"/>
      <c r="C118" s="223">
        <v>109</v>
      </c>
      <c r="D118" s="224" t="e">
        <f>C118/B118*100</f>
        <v>#DIV/0!</v>
      </c>
      <c r="E118" s="222"/>
    </row>
    <row r="119" s="132" customFormat="1" ht="16.35" customHeight="1" spans="1:5">
      <c r="A119" s="222" t="s">
        <v>203</v>
      </c>
      <c r="B119" s="223">
        <f>SUM(B120:B121)</f>
        <v>3</v>
      </c>
      <c r="C119" s="223">
        <f>SUM(C120:C121)</f>
        <v>3</v>
      </c>
      <c r="D119" s="224">
        <f>C119/B119*100</f>
        <v>100</v>
      </c>
      <c r="E119" s="222"/>
    </row>
    <row r="120" s="132" customFormat="1" ht="16.35" customHeight="1" spans="1:5">
      <c r="A120" s="222" t="s">
        <v>204</v>
      </c>
      <c r="B120" s="223">
        <v>3</v>
      </c>
      <c r="C120" s="223">
        <v>3</v>
      </c>
      <c r="D120" s="224">
        <f>C120/B120*100</f>
        <v>100</v>
      </c>
      <c r="E120" s="222"/>
    </row>
    <row r="121" s="132" customFormat="1" ht="16.35" customHeight="1" spans="1:5">
      <c r="A121" s="222" t="s">
        <v>205</v>
      </c>
      <c r="B121" s="225"/>
      <c r="C121" s="225"/>
      <c r="D121" s="224"/>
      <c r="E121" s="222"/>
    </row>
    <row r="122" s="132" customFormat="1" ht="16.35" customHeight="1" spans="1:5">
      <c r="A122" s="222" t="s">
        <v>206</v>
      </c>
      <c r="B122" s="225">
        <f>SUM(B123:B123)</f>
        <v>95</v>
      </c>
      <c r="C122" s="225">
        <f>SUM(C123:C123)</f>
        <v>96</v>
      </c>
      <c r="D122" s="224"/>
      <c r="E122" s="222"/>
    </row>
    <row r="123" s="132" customFormat="1" ht="16.35" customHeight="1" spans="1:5">
      <c r="A123" s="222" t="s">
        <v>207</v>
      </c>
      <c r="B123" s="225">
        <v>95</v>
      </c>
      <c r="C123" s="225">
        <v>96</v>
      </c>
      <c r="D123" s="224"/>
      <c r="E123" s="222"/>
    </row>
    <row r="124" s="132" customFormat="1" ht="16.35" customHeight="1" spans="1:5">
      <c r="A124" s="222" t="s">
        <v>208</v>
      </c>
      <c r="B124" s="223">
        <f>SUM(B125:B127)</f>
        <v>71</v>
      </c>
      <c r="C124" s="223">
        <f>SUM(C125:C127)</f>
        <v>294</v>
      </c>
      <c r="D124" s="224">
        <f>C124/B124*100</f>
        <v>414.084507042254</v>
      </c>
      <c r="E124" s="222"/>
    </row>
    <row r="125" s="132" customFormat="1" ht="16.35" customHeight="1" spans="1:5">
      <c r="A125" s="222" t="s">
        <v>209</v>
      </c>
      <c r="B125" s="223"/>
      <c r="C125" s="223"/>
      <c r="D125" s="224"/>
      <c r="E125" s="222"/>
    </row>
    <row r="126" s="132" customFormat="1" ht="16.35" customHeight="1" spans="1:5">
      <c r="A126" s="222" t="s">
        <v>210</v>
      </c>
      <c r="B126" s="223">
        <v>10</v>
      </c>
      <c r="C126" s="223">
        <v>18</v>
      </c>
      <c r="D126" s="224">
        <f>C126/B126*100</f>
        <v>180</v>
      </c>
      <c r="E126" s="222"/>
    </row>
    <row r="127" s="132" customFormat="1" ht="16.35" customHeight="1" spans="1:5">
      <c r="A127" s="222" t="s">
        <v>211</v>
      </c>
      <c r="B127" s="223">
        <v>61</v>
      </c>
      <c r="C127" s="223">
        <v>276</v>
      </c>
      <c r="D127" s="224">
        <f>C127/B127*100</f>
        <v>452.459016393443</v>
      </c>
      <c r="E127" s="222"/>
    </row>
    <row r="128" s="132" customFormat="1" ht="16.35" customHeight="1" spans="1:5">
      <c r="A128" s="222" t="s">
        <v>212</v>
      </c>
      <c r="B128" s="223">
        <f>B129+B134+B138+B144+B146+B153+B157+B161+B166+B168+B171+B173+B175+B177</f>
        <v>10509</v>
      </c>
      <c r="C128" s="223">
        <f>C129+C134+C138+C144+C146+C153+C157+C161+C166+C168+C171+C173+C175+C177</f>
        <v>9516</v>
      </c>
      <c r="D128" s="224">
        <f>C128/B128*100</f>
        <v>90.5509563231516</v>
      </c>
      <c r="E128" s="222"/>
    </row>
    <row r="129" s="132" customFormat="1" ht="16.35" customHeight="1" spans="1:5">
      <c r="A129" s="222" t="s">
        <v>213</v>
      </c>
      <c r="B129" s="223">
        <f>SUM(B130:B133)</f>
        <v>275</v>
      </c>
      <c r="C129" s="223">
        <f>SUM(C130:C133)</f>
        <v>315</v>
      </c>
      <c r="D129" s="224">
        <f>C129/B129*100</f>
        <v>114.545454545455</v>
      </c>
      <c r="E129" s="222"/>
    </row>
    <row r="130" s="132" customFormat="1" ht="16.35" customHeight="1" spans="1:5">
      <c r="A130" s="222" t="s">
        <v>103</v>
      </c>
      <c r="B130" s="223">
        <v>255</v>
      </c>
      <c r="C130" s="223">
        <v>249</v>
      </c>
      <c r="D130" s="224">
        <f>C130/B130*100</f>
        <v>97.6470588235294</v>
      </c>
      <c r="E130" s="222"/>
    </row>
    <row r="131" s="132" customFormat="1" ht="16.35" customHeight="1" spans="1:5">
      <c r="A131" s="222" t="s">
        <v>118</v>
      </c>
      <c r="B131" s="223"/>
      <c r="C131" s="223">
        <v>19</v>
      </c>
      <c r="D131" s="224"/>
      <c r="E131" s="222"/>
    </row>
    <row r="132" s="132" customFormat="1" ht="16.35" customHeight="1" spans="1:5">
      <c r="A132" s="222" t="s">
        <v>214</v>
      </c>
      <c r="B132" s="223">
        <v>5</v>
      </c>
      <c r="C132" s="223">
        <v>7</v>
      </c>
      <c r="D132" s="224"/>
      <c r="E132" s="222"/>
    </row>
    <row r="133" s="132" customFormat="1" ht="27" spans="1:5">
      <c r="A133" s="222" t="s">
        <v>215</v>
      </c>
      <c r="B133" s="223">
        <v>15</v>
      </c>
      <c r="C133" s="223">
        <v>40</v>
      </c>
      <c r="D133" s="224">
        <f t="shared" ref="D133:D138" si="8">C133/B133*100</f>
        <v>266.666666666667</v>
      </c>
      <c r="E133" s="222"/>
    </row>
    <row r="134" s="132" customFormat="1" ht="16.35" customHeight="1" spans="1:5">
      <c r="A134" s="222" t="s">
        <v>216</v>
      </c>
      <c r="B134" s="223">
        <f>SUM(B135:B137)</f>
        <v>1680</v>
      </c>
      <c r="C134" s="223">
        <f>SUM(C135:C137)</f>
        <v>1315</v>
      </c>
      <c r="D134" s="224">
        <f t="shared" si="8"/>
        <v>78.2738095238095</v>
      </c>
      <c r="E134" s="222"/>
    </row>
    <row r="135" s="132" customFormat="1" ht="16.35" customHeight="1" spans="1:5">
      <c r="A135" s="222" t="s">
        <v>103</v>
      </c>
      <c r="B135" s="223">
        <v>220</v>
      </c>
      <c r="C135" s="223">
        <v>66</v>
      </c>
      <c r="D135" s="224">
        <f t="shared" si="8"/>
        <v>30</v>
      </c>
      <c r="E135" s="222"/>
    </row>
    <row r="136" s="132" customFormat="1" ht="16.35" customHeight="1" spans="1:5">
      <c r="A136" s="222" t="s">
        <v>217</v>
      </c>
      <c r="B136" s="225">
        <v>1430</v>
      </c>
      <c r="C136" s="225">
        <v>1240</v>
      </c>
      <c r="D136" s="224">
        <f t="shared" si="8"/>
        <v>86.7132867132867</v>
      </c>
      <c r="E136" s="222"/>
    </row>
    <row r="137" s="132" customFormat="1" ht="16.35" customHeight="1" spans="1:5">
      <c r="A137" s="222" t="s">
        <v>218</v>
      </c>
      <c r="B137" s="223">
        <v>30</v>
      </c>
      <c r="C137" s="223">
        <v>9</v>
      </c>
      <c r="D137" s="224">
        <f t="shared" si="8"/>
        <v>30</v>
      </c>
      <c r="E137" s="222"/>
    </row>
    <row r="138" s="132" customFormat="1" ht="16.35" customHeight="1" spans="1:5">
      <c r="A138" s="222" t="s">
        <v>219</v>
      </c>
      <c r="B138" s="223">
        <f>SUM(B139:B143)</f>
        <v>2387</v>
      </c>
      <c r="C138" s="223">
        <f>SUM(C139:C143)</f>
        <v>2409</v>
      </c>
      <c r="D138" s="224">
        <f t="shared" si="8"/>
        <v>100.921658986175</v>
      </c>
      <c r="E138" s="222"/>
    </row>
    <row r="139" s="132" customFormat="1" ht="16.35" customHeight="1" spans="1:5">
      <c r="A139" s="222" t="s">
        <v>220</v>
      </c>
      <c r="B139" s="223"/>
      <c r="C139" s="223"/>
      <c r="D139" s="224"/>
      <c r="E139" s="222"/>
    </row>
    <row r="140" s="132" customFormat="1" spans="1:5">
      <c r="A140" s="222" t="s">
        <v>221</v>
      </c>
      <c r="B140" s="223">
        <v>2070</v>
      </c>
      <c r="C140" s="223">
        <v>1927</v>
      </c>
      <c r="D140" s="224">
        <f>C140/B140*100</f>
        <v>93.0917874396135</v>
      </c>
      <c r="E140" s="222"/>
    </row>
    <row r="141" s="132" customFormat="1" spans="1:5">
      <c r="A141" s="222" t="s">
        <v>222</v>
      </c>
      <c r="B141" s="223">
        <v>200</v>
      </c>
      <c r="C141" s="223">
        <v>264</v>
      </c>
      <c r="D141" s="224">
        <f>C141/B141*100</f>
        <v>132</v>
      </c>
      <c r="E141" s="222"/>
    </row>
    <row r="142" s="132" customFormat="1" ht="27" spans="1:5">
      <c r="A142" s="222" t="s">
        <v>223</v>
      </c>
      <c r="B142" s="225">
        <v>100</v>
      </c>
      <c r="C142" s="225">
        <v>197</v>
      </c>
      <c r="D142" s="224">
        <f>C142/B142*100</f>
        <v>197</v>
      </c>
      <c r="E142" s="222"/>
    </row>
    <row r="143" s="132" customFormat="1" spans="1:5">
      <c r="A143" s="222" t="s">
        <v>224</v>
      </c>
      <c r="B143" s="223">
        <v>17</v>
      </c>
      <c r="C143" s="223">
        <v>21</v>
      </c>
      <c r="D143" s="224"/>
      <c r="E143" s="222"/>
    </row>
    <row r="144" s="132" customFormat="1" spans="1:5">
      <c r="A144" s="222" t="s">
        <v>225</v>
      </c>
      <c r="B144" s="223">
        <f>SUM(B145:B145)</f>
        <v>643</v>
      </c>
      <c r="C144" s="223">
        <f>SUM(C145:C145)</f>
        <v>664</v>
      </c>
      <c r="D144" s="224">
        <f>C144/B144*100</f>
        <v>103.265940902022</v>
      </c>
      <c r="E144" s="222"/>
    </row>
    <row r="145" s="132" customFormat="1" spans="1:5">
      <c r="A145" s="222" t="s">
        <v>226</v>
      </c>
      <c r="B145" s="223">
        <v>643</v>
      </c>
      <c r="C145" s="223">
        <v>664</v>
      </c>
      <c r="D145" s="224">
        <f t="shared" ref="D145:D154" si="9">C145/B145*100</f>
        <v>103.265940902022</v>
      </c>
      <c r="E145" s="222"/>
    </row>
    <row r="146" s="132" customFormat="1" spans="1:5">
      <c r="A146" s="222" t="s">
        <v>227</v>
      </c>
      <c r="B146" s="223">
        <f>SUM(B147:B152)</f>
        <v>1013</v>
      </c>
      <c r="C146" s="223">
        <f>SUM(C147:C152)</f>
        <v>931</v>
      </c>
      <c r="D146" s="224">
        <f t="shared" si="9"/>
        <v>91.9052319842053</v>
      </c>
      <c r="E146" s="222"/>
    </row>
    <row r="147" s="132" customFormat="1" spans="1:5">
      <c r="A147" s="222" t="s">
        <v>228</v>
      </c>
      <c r="B147" s="223">
        <v>144</v>
      </c>
      <c r="C147" s="223">
        <v>101</v>
      </c>
      <c r="D147" s="224">
        <f t="shared" si="9"/>
        <v>70.1388888888889</v>
      </c>
      <c r="E147" s="222"/>
    </row>
    <row r="148" s="132" customFormat="1" spans="1:5">
      <c r="A148" s="222" t="s">
        <v>229</v>
      </c>
      <c r="B148" s="223">
        <v>3</v>
      </c>
      <c r="C148" s="223">
        <v>3</v>
      </c>
      <c r="D148" s="224">
        <f t="shared" si="9"/>
        <v>100</v>
      </c>
      <c r="E148" s="222"/>
    </row>
    <row r="149" s="132" customFormat="1" spans="1:5">
      <c r="A149" s="222" t="s">
        <v>230</v>
      </c>
      <c r="B149" s="223"/>
      <c r="C149" s="223"/>
      <c r="D149" s="224" t="e">
        <f t="shared" si="9"/>
        <v>#DIV/0!</v>
      </c>
      <c r="E149" s="222"/>
    </row>
    <row r="150" s="132" customFormat="1" spans="1:5">
      <c r="A150" s="222" t="s">
        <v>231</v>
      </c>
      <c r="B150" s="223">
        <v>265</v>
      </c>
      <c r="C150" s="223">
        <v>288</v>
      </c>
      <c r="D150" s="224">
        <f t="shared" si="9"/>
        <v>108.679245283019</v>
      </c>
      <c r="E150" s="222"/>
    </row>
    <row r="151" s="132" customFormat="1" spans="1:5">
      <c r="A151" s="222" t="s">
        <v>232</v>
      </c>
      <c r="B151" s="223"/>
      <c r="C151" s="223">
        <v>2</v>
      </c>
      <c r="D151" s="224" t="e">
        <f t="shared" si="9"/>
        <v>#DIV/0!</v>
      </c>
      <c r="E151" s="222"/>
    </row>
    <row r="152" s="132" customFormat="1" spans="1:5">
      <c r="A152" s="222" t="s">
        <v>233</v>
      </c>
      <c r="B152" s="223">
        <v>601</v>
      </c>
      <c r="C152" s="223">
        <v>537</v>
      </c>
      <c r="D152" s="224">
        <f t="shared" si="9"/>
        <v>89.351081530782</v>
      </c>
      <c r="E152" s="222"/>
    </row>
    <row r="153" s="132" customFormat="1" spans="1:5">
      <c r="A153" s="222" t="s">
        <v>234</v>
      </c>
      <c r="B153" s="223">
        <f>SUM(B154:B156)</f>
        <v>177</v>
      </c>
      <c r="C153" s="223">
        <f>SUM(C154:C156)</f>
        <v>189</v>
      </c>
      <c r="D153" s="224">
        <f t="shared" si="9"/>
        <v>106.779661016949</v>
      </c>
      <c r="E153" s="222"/>
    </row>
    <row r="154" s="132" customFormat="1" spans="1:5">
      <c r="A154" s="222" t="s">
        <v>235</v>
      </c>
      <c r="B154" s="223">
        <v>149</v>
      </c>
      <c r="C154" s="223">
        <v>157</v>
      </c>
      <c r="D154" s="224">
        <f t="shared" si="9"/>
        <v>105.369127516779</v>
      </c>
      <c r="E154" s="222"/>
    </row>
    <row r="155" s="132" customFormat="1" spans="1:5">
      <c r="A155" s="222" t="s">
        <v>236</v>
      </c>
      <c r="B155" s="223">
        <v>28</v>
      </c>
      <c r="C155" s="223">
        <v>18</v>
      </c>
      <c r="D155" s="224"/>
      <c r="E155" s="222"/>
    </row>
    <row r="156" s="132" customFormat="1" spans="1:5">
      <c r="A156" s="222" t="s">
        <v>237</v>
      </c>
      <c r="B156" s="223"/>
      <c r="C156" s="223">
        <v>14</v>
      </c>
      <c r="D156" s="224" t="e">
        <f t="shared" ref="D156:D161" si="10">C156/B156*100</f>
        <v>#DIV/0!</v>
      </c>
      <c r="E156" s="222"/>
    </row>
    <row r="157" s="132" customFormat="1" spans="1:5">
      <c r="A157" s="222" t="s">
        <v>238</v>
      </c>
      <c r="B157" s="223">
        <f>SUM(B158:B160)</f>
        <v>144</v>
      </c>
      <c r="C157" s="223">
        <f>SUM(C158:C160)</f>
        <v>164</v>
      </c>
      <c r="D157" s="224">
        <f t="shared" si="10"/>
        <v>113.888888888889</v>
      </c>
      <c r="E157" s="222"/>
    </row>
    <row r="158" s="132" customFormat="1" spans="1:5">
      <c r="A158" s="222" t="s">
        <v>239</v>
      </c>
      <c r="B158" s="223"/>
      <c r="C158" s="223"/>
      <c r="D158" s="224" t="e">
        <f t="shared" si="10"/>
        <v>#DIV/0!</v>
      </c>
      <c r="E158" s="222"/>
    </row>
    <row r="159" s="132" customFormat="1" spans="1:5">
      <c r="A159" s="222" t="s">
        <v>240</v>
      </c>
      <c r="B159" s="223"/>
      <c r="C159" s="223"/>
      <c r="D159" s="224" t="e">
        <f t="shared" si="10"/>
        <v>#DIV/0!</v>
      </c>
      <c r="E159" s="222"/>
    </row>
    <row r="160" s="132" customFormat="1" spans="1:5">
      <c r="A160" s="222" t="s">
        <v>241</v>
      </c>
      <c r="B160" s="223">
        <v>144</v>
      </c>
      <c r="C160" s="223">
        <v>164</v>
      </c>
      <c r="D160" s="224">
        <f t="shared" si="10"/>
        <v>113.888888888889</v>
      </c>
      <c r="E160" s="222"/>
    </row>
    <row r="161" s="132" customFormat="1" spans="1:5">
      <c r="A161" s="222" t="s">
        <v>242</v>
      </c>
      <c r="B161" s="223">
        <f>SUM(B162:B165)</f>
        <v>83</v>
      </c>
      <c r="C161" s="223">
        <f>SUM(C162:C165)</f>
        <v>121</v>
      </c>
      <c r="D161" s="224">
        <f t="shared" si="10"/>
        <v>145.78313253012</v>
      </c>
      <c r="E161" s="222"/>
    </row>
    <row r="162" s="132" customFormat="1" spans="1:5">
      <c r="A162" s="222" t="s">
        <v>243</v>
      </c>
      <c r="B162" s="223">
        <v>40</v>
      </c>
      <c r="C162" s="223">
        <v>54</v>
      </c>
      <c r="D162" s="224"/>
      <c r="E162" s="222"/>
    </row>
    <row r="163" s="132" customFormat="1" spans="1:5">
      <c r="A163" s="222" t="s">
        <v>244</v>
      </c>
      <c r="B163" s="223">
        <v>33</v>
      </c>
      <c r="C163" s="223">
        <v>30</v>
      </c>
      <c r="D163" s="224"/>
      <c r="E163" s="222"/>
    </row>
    <row r="164" s="132" customFormat="1" spans="1:5">
      <c r="A164" s="222" t="s">
        <v>245</v>
      </c>
      <c r="B164" s="223"/>
      <c r="C164" s="223"/>
      <c r="D164" s="224" t="e">
        <f>C164/B164*100</f>
        <v>#DIV/0!</v>
      </c>
      <c r="E164" s="222"/>
    </row>
    <row r="165" s="132" customFormat="1" spans="1:5">
      <c r="A165" s="222" t="s">
        <v>246</v>
      </c>
      <c r="B165" s="223">
        <v>10</v>
      </c>
      <c r="C165" s="223">
        <v>37</v>
      </c>
      <c r="D165" s="224">
        <f>C165/B165*100</f>
        <v>370</v>
      </c>
      <c r="E165" s="222"/>
    </row>
    <row r="166" s="132" customFormat="1" spans="1:5">
      <c r="A166" s="222" t="s">
        <v>247</v>
      </c>
      <c r="B166" s="223">
        <f>SUM(B167:B167)</f>
        <v>0</v>
      </c>
      <c r="C166" s="223">
        <f>SUM(C167:C167)</f>
        <v>0</v>
      </c>
      <c r="D166" s="224"/>
      <c r="E166" s="222"/>
    </row>
    <row r="167" s="132" customFormat="1" spans="1:5">
      <c r="A167" s="222" t="s">
        <v>248</v>
      </c>
      <c r="B167" s="223"/>
      <c r="C167" s="223"/>
      <c r="D167" s="224"/>
      <c r="E167" s="222"/>
    </row>
    <row r="168" s="132" customFormat="1" ht="14" customHeight="1" spans="1:5">
      <c r="A168" s="222" t="s">
        <v>249</v>
      </c>
      <c r="B168" s="223">
        <f>SUM(B169:B170)</f>
        <v>366</v>
      </c>
      <c r="C168" s="223"/>
      <c r="D168" s="224">
        <f t="shared" ref="D168:D182" si="11">C168/B168*100</f>
        <v>0</v>
      </c>
      <c r="E168" s="222"/>
    </row>
    <row r="169" s="132" customFormat="1" spans="1:5">
      <c r="A169" s="222" t="s">
        <v>250</v>
      </c>
      <c r="B169" s="223">
        <v>105</v>
      </c>
      <c r="C169" s="223"/>
      <c r="D169" s="224">
        <f t="shared" si="11"/>
        <v>0</v>
      </c>
      <c r="E169" s="222"/>
    </row>
    <row r="170" s="132" customFormat="1" spans="1:5">
      <c r="A170" s="222" t="s">
        <v>251</v>
      </c>
      <c r="B170" s="223">
        <v>261</v>
      </c>
      <c r="C170" s="223"/>
      <c r="D170" s="224">
        <f t="shared" si="11"/>
        <v>0</v>
      </c>
      <c r="E170" s="222"/>
    </row>
    <row r="171" s="132" customFormat="1" spans="1:5">
      <c r="A171" s="222" t="s">
        <v>252</v>
      </c>
      <c r="B171" s="223">
        <f>SUM(B172)</f>
        <v>50</v>
      </c>
      <c r="C171" s="223">
        <f>SUM(C172)</f>
        <v>0</v>
      </c>
      <c r="D171" s="224">
        <f t="shared" si="11"/>
        <v>0</v>
      </c>
      <c r="E171" s="222"/>
    </row>
    <row r="172" s="132" customFormat="1" spans="1:5">
      <c r="A172" s="222" t="s">
        <v>253</v>
      </c>
      <c r="B172" s="223">
        <v>50</v>
      </c>
      <c r="C172" s="223"/>
      <c r="D172" s="224">
        <f t="shared" si="11"/>
        <v>0</v>
      </c>
      <c r="E172" s="222"/>
    </row>
    <row r="173" s="132" customFormat="1" spans="1:5">
      <c r="A173" s="222" t="s">
        <v>254</v>
      </c>
      <c r="B173" s="225">
        <f>SUM(B174:B174)</f>
        <v>63</v>
      </c>
      <c r="C173" s="225">
        <f>SUM(C174:C174)</f>
        <v>0</v>
      </c>
      <c r="D173" s="224">
        <f t="shared" si="11"/>
        <v>0</v>
      </c>
      <c r="E173" s="222"/>
    </row>
    <row r="174" s="132" customFormat="1" spans="1:5">
      <c r="A174" s="222" t="s">
        <v>255</v>
      </c>
      <c r="B174" s="223">
        <v>63</v>
      </c>
      <c r="C174" s="223"/>
      <c r="D174" s="224">
        <f t="shared" si="11"/>
        <v>0</v>
      </c>
      <c r="E174" s="222"/>
    </row>
    <row r="175" s="132" customFormat="1" spans="1:5">
      <c r="A175" s="222" t="s">
        <v>256</v>
      </c>
      <c r="B175" s="223">
        <f>SUM(B176:B176)</f>
        <v>459</v>
      </c>
      <c r="C175" s="223">
        <f>SUM(C176:C176)</f>
        <v>378</v>
      </c>
      <c r="D175" s="224">
        <f t="shared" si="11"/>
        <v>82.3529411764706</v>
      </c>
      <c r="E175" s="222"/>
    </row>
    <row r="176" s="132" customFormat="1" ht="27" spans="1:5">
      <c r="A176" s="222" t="s">
        <v>257</v>
      </c>
      <c r="B176" s="223">
        <v>459</v>
      </c>
      <c r="C176" s="223">
        <v>378</v>
      </c>
      <c r="D176" s="224">
        <f t="shared" si="11"/>
        <v>82.3529411764706</v>
      </c>
      <c r="E176" s="222"/>
    </row>
    <row r="177" s="132" customFormat="1" spans="1:5">
      <c r="A177" s="222" t="s">
        <v>258</v>
      </c>
      <c r="B177" s="223">
        <f>SUM(B178)</f>
        <v>3169</v>
      </c>
      <c r="C177" s="223">
        <f>SUM(C178)</f>
        <v>3030</v>
      </c>
      <c r="D177" s="224">
        <f t="shared" si="11"/>
        <v>95.6137582833702</v>
      </c>
      <c r="E177" s="222"/>
    </row>
    <row r="178" s="132" customFormat="1" spans="1:5">
      <c r="A178" s="222" t="s">
        <v>259</v>
      </c>
      <c r="B178" s="223">
        <v>3169</v>
      </c>
      <c r="C178" s="223">
        <v>3030</v>
      </c>
      <c r="D178" s="224">
        <f t="shared" si="11"/>
        <v>95.6137582833702</v>
      </c>
      <c r="E178" s="222"/>
    </row>
    <row r="179" s="132" customFormat="1" spans="1:5">
      <c r="A179" s="222" t="s">
        <v>260</v>
      </c>
      <c r="B179" s="223">
        <f>B180+B183+B185+B189+B196+B198+B201+B205+B208+B216+B212+B214+B210</f>
        <v>3752</v>
      </c>
      <c r="C179" s="223">
        <f>C180+C183+C185+C189+C196+C198+C201+C205+C208+C216+C212+C214+C210</f>
        <v>3960</v>
      </c>
      <c r="D179" s="224">
        <f t="shared" si="11"/>
        <v>105.543710021322</v>
      </c>
      <c r="E179" s="222"/>
    </row>
    <row r="180" s="132" customFormat="1" spans="1:5">
      <c r="A180" s="222" t="s">
        <v>261</v>
      </c>
      <c r="B180" s="223">
        <f>SUM(B181:B182)</f>
        <v>81</v>
      </c>
      <c r="C180" s="223">
        <f>SUM(C181:C182)</f>
        <v>84</v>
      </c>
      <c r="D180" s="224">
        <f t="shared" si="11"/>
        <v>103.703703703704</v>
      </c>
      <c r="E180" s="222"/>
    </row>
    <row r="181" s="132" customFormat="1" spans="1:5">
      <c r="A181" s="222" t="s">
        <v>262</v>
      </c>
      <c r="B181" s="223">
        <v>61</v>
      </c>
      <c r="C181" s="223">
        <v>64</v>
      </c>
      <c r="D181" s="224">
        <f t="shared" si="11"/>
        <v>104.918032786885</v>
      </c>
      <c r="E181" s="222"/>
    </row>
    <row r="182" s="132" customFormat="1" spans="1:5">
      <c r="A182" s="222" t="s">
        <v>263</v>
      </c>
      <c r="B182" s="223">
        <v>20</v>
      </c>
      <c r="C182" s="223">
        <v>20</v>
      </c>
      <c r="D182" s="224">
        <f t="shared" si="11"/>
        <v>100</v>
      </c>
      <c r="E182" s="222"/>
    </row>
    <row r="183" s="132" customFormat="1" spans="1:5">
      <c r="A183" s="222" t="s">
        <v>264</v>
      </c>
      <c r="B183" s="223">
        <f>SUM(B184:B184)</f>
        <v>10</v>
      </c>
      <c r="C183" s="223">
        <f>SUM(C184:C184)</f>
        <v>0</v>
      </c>
      <c r="D183" s="224"/>
      <c r="E183" s="222"/>
    </row>
    <row r="184" s="132" customFormat="1" spans="1:5">
      <c r="A184" s="222" t="s">
        <v>265</v>
      </c>
      <c r="B184" s="223">
        <v>10</v>
      </c>
      <c r="C184" s="223"/>
      <c r="D184" s="224"/>
      <c r="E184" s="222"/>
    </row>
    <row r="185" s="132" customFormat="1" spans="1:5">
      <c r="A185" s="222" t="s">
        <v>266</v>
      </c>
      <c r="B185" s="223">
        <f>SUM(B186:B188)</f>
        <v>644</v>
      </c>
      <c r="C185" s="223">
        <f>SUM(C186:C188)</f>
        <v>480</v>
      </c>
      <c r="D185" s="224">
        <f t="shared" ref="D185:D193" si="12">C185/B185*100</f>
        <v>74.5341614906832</v>
      </c>
      <c r="E185" s="222"/>
    </row>
    <row r="186" s="132" customFormat="1" spans="1:5">
      <c r="A186" s="222" t="s">
        <v>267</v>
      </c>
      <c r="B186" s="223">
        <v>10</v>
      </c>
      <c r="C186" s="223">
        <v>88</v>
      </c>
      <c r="D186" s="224">
        <f t="shared" si="12"/>
        <v>880</v>
      </c>
      <c r="E186" s="222"/>
    </row>
    <row r="187" s="132" customFormat="1" spans="1:5">
      <c r="A187" s="222" t="s">
        <v>268</v>
      </c>
      <c r="B187" s="223">
        <v>223</v>
      </c>
      <c r="C187" s="223">
        <v>229</v>
      </c>
      <c r="D187" s="224">
        <f t="shared" si="12"/>
        <v>102.690582959641</v>
      </c>
      <c r="E187" s="222"/>
    </row>
    <row r="188" s="132" customFormat="1" spans="1:5">
      <c r="A188" s="222" t="s">
        <v>269</v>
      </c>
      <c r="B188" s="225">
        <v>411</v>
      </c>
      <c r="C188" s="225">
        <v>163</v>
      </c>
      <c r="D188" s="224">
        <f t="shared" si="12"/>
        <v>39.6593673965937</v>
      </c>
      <c r="E188" s="222"/>
    </row>
    <row r="189" s="132" customFormat="1" spans="1:5">
      <c r="A189" s="222" t="s">
        <v>270</v>
      </c>
      <c r="B189" s="223">
        <f>SUM(B190:B195)</f>
        <v>1076</v>
      </c>
      <c r="C189" s="223">
        <f>SUM(C190:C195)</f>
        <v>1437</v>
      </c>
      <c r="D189" s="224">
        <f t="shared" si="12"/>
        <v>133.550185873606</v>
      </c>
      <c r="E189" s="222"/>
    </row>
    <row r="190" s="132" customFormat="1" spans="1:5">
      <c r="A190" s="222" t="s">
        <v>271</v>
      </c>
      <c r="B190" s="223">
        <v>87</v>
      </c>
      <c r="C190" s="223">
        <v>94</v>
      </c>
      <c r="D190" s="224">
        <f t="shared" si="12"/>
        <v>108.045977011494</v>
      </c>
      <c r="E190" s="222"/>
    </row>
    <row r="191" s="132" customFormat="1" spans="1:5">
      <c r="A191" s="222" t="s">
        <v>272</v>
      </c>
      <c r="B191" s="223">
        <v>722</v>
      </c>
      <c r="C191" s="223">
        <v>886</v>
      </c>
      <c r="D191" s="224">
        <f t="shared" si="12"/>
        <v>122.714681440443</v>
      </c>
      <c r="E191" s="222"/>
    </row>
    <row r="192" s="132" customFormat="1" spans="1:5">
      <c r="A192" s="222" t="s">
        <v>273</v>
      </c>
      <c r="B192" s="223"/>
      <c r="C192" s="223">
        <v>3</v>
      </c>
      <c r="D192" s="224" t="e">
        <f t="shared" si="12"/>
        <v>#DIV/0!</v>
      </c>
      <c r="E192" s="222"/>
    </row>
    <row r="193" s="132" customFormat="1" spans="1:5">
      <c r="A193" s="222" t="s">
        <v>274</v>
      </c>
      <c r="B193" s="223">
        <v>267</v>
      </c>
      <c r="C193" s="223">
        <v>160</v>
      </c>
      <c r="D193" s="224">
        <f t="shared" si="12"/>
        <v>59.9250936329588</v>
      </c>
      <c r="E193" s="222"/>
    </row>
    <row r="194" s="132" customFormat="1" spans="1:5">
      <c r="A194" s="222" t="s">
        <v>275</v>
      </c>
      <c r="B194" s="223"/>
      <c r="C194" s="223">
        <v>186</v>
      </c>
      <c r="D194" s="224"/>
      <c r="E194" s="222"/>
    </row>
    <row r="195" s="132" customFormat="1" spans="1:5">
      <c r="A195" s="222" t="s">
        <v>276</v>
      </c>
      <c r="B195" s="223"/>
      <c r="C195" s="223">
        <v>108</v>
      </c>
      <c r="D195" s="224"/>
      <c r="E195" s="222"/>
    </row>
    <row r="196" s="132" customFormat="1" spans="1:5">
      <c r="A196" s="222" t="s">
        <v>277</v>
      </c>
      <c r="B196" s="223">
        <f>SUM(B197)</f>
        <v>10</v>
      </c>
      <c r="C196" s="223">
        <f>SUM(C197)</f>
        <v>19</v>
      </c>
      <c r="D196" s="224"/>
      <c r="E196" s="222"/>
    </row>
    <row r="197" s="132" customFormat="1" spans="1:5">
      <c r="A197" s="222" t="s">
        <v>278</v>
      </c>
      <c r="B197" s="223">
        <v>10</v>
      </c>
      <c r="C197" s="223">
        <v>19</v>
      </c>
      <c r="D197" s="224"/>
      <c r="E197" s="222"/>
    </row>
    <row r="198" s="132" customFormat="1" spans="1:5">
      <c r="A198" s="222" t="s">
        <v>279</v>
      </c>
      <c r="B198" s="223">
        <f>SUM(B199:B200)</f>
        <v>189</v>
      </c>
      <c r="C198" s="223">
        <f>SUM(C199:C200)</f>
        <v>141</v>
      </c>
      <c r="D198" s="224">
        <f>C198/B198*100</f>
        <v>74.6031746031746</v>
      </c>
      <c r="E198" s="222"/>
    </row>
    <row r="199" s="132" customFormat="1" spans="1:5">
      <c r="A199" s="222" t="s">
        <v>280</v>
      </c>
      <c r="B199" s="223">
        <v>152</v>
      </c>
      <c r="C199" s="223">
        <v>117</v>
      </c>
      <c r="D199" s="224"/>
      <c r="E199" s="222"/>
    </row>
    <row r="200" s="132" customFormat="1" spans="1:5">
      <c r="A200" s="222" t="s">
        <v>281</v>
      </c>
      <c r="B200" s="223">
        <v>37</v>
      </c>
      <c r="C200" s="223">
        <v>24</v>
      </c>
      <c r="D200" s="224">
        <f t="shared" ref="D200:D206" si="13">C200/B200*100</f>
        <v>64.8648648648649</v>
      </c>
      <c r="E200" s="222"/>
    </row>
    <row r="201" s="132" customFormat="1" spans="1:5">
      <c r="A201" s="222" t="s">
        <v>282</v>
      </c>
      <c r="B201" s="223">
        <f>SUM(B202:B204)</f>
        <v>921</v>
      </c>
      <c r="C201" s="223">
        <f>SUM(C202:C204)</f>
        <v>1003</v>
      </c>
      <c r="D201" s="224">
        <f t="shared" si="13"/>
        <v>108.903365906623</v>
      </c>
      <c r="E201" s="222"/>
    </row>
    <row r="202" s="132" customFormat="1" spans="1:5">
      <c r="A202" s="222" t="s">
        <v>283</v>
      </c>
      <c r="B202" s="223">
        <v>250</v>
      </c>
      <c r="C202" s="223">
        <v>206</v>
      </c>
      <c r="D202" s="224">
        <f t="shared" si="13"/>
        <v>82.4</v>
      </c>
      <c r="E202" s="222"/>
    </row>
    <row r="203" s="132" customFormat="1" spans="1:5">
      <c r="A203" s="222" t="s">
        <v>284</v>
      </c>
      <c r="B203" s="223">
        <v>647</v>
      </c>
      <c r="C203" s="223">
        <v>712</v>
      </c>
      <c r="D203" s="224">
        <f t="shared" si="13"/>
        <v>110.046367851623</v>
      </c>
      <c r="E203" s="222"/>
    </row>
    <row r="204" s="132" customFormat="1" spans="1:5">
      <c r="A204" s="222" t="s">
        <v>285</v>
      </c>
      <c r="B204" s="225">
        <v>24</v>
      </c>
      <c r="C204" s="225">
        <v>85</v>
      </c>
      <c r="D204" s="224">
        <f t="shared" si="13"/>
        <v>354.166666666667</v>
      </c>
      <c r="E204" s="222"/>
    </row>
    <row r="205" s="132" customFormat="1" spans="1:5">
      <c r="A205" s="222" t="s">
        <v>286</v>
      </c>
      <c r="B205" s="223">
        <f>SUM(B206:B207)</f>
        <v>60</v>
      </c>
      <c r="C205" s="223">
        <f>SUM(C206:C207)</f>
        <v>197</v>
      </c>
      <c r="D205" s="224">
        <f t="shared" si="13"/>
        <v>328.333333333333</v>
      </c>
      <c r="E205" s="222"/>
    </row>
    <row r="206" s="132" customFormat="1" spans="1:5">
      <c r="A206" s="222" t="s">
        <v>287</v>
      </c>
      <c r="B206" s="225"/>
      <c r="C206" s="225"/>
      <c r="D206" s="224"/>
      <c r="E206" s="222"/>
    </row>
    <row r="207" s="132" customFormat="1" ht="27" spans="1:5">
      <c r="A207" s="222" t="s">
        <v>288</v>
      </c>
      <c r="B207" s="223">
        <v>60</v>
      </c>
      <c r="C207" s="223">
        <v>197</v>
      </c>
      <c r="D207" s="224">
        <f>C207/B207*100</f>
        <v>328.333333333333</v>
      </c>
      <c r="E207" s="222"/>
    </row>
    <row r="208" s="132" customFormat="1" spans="1:5">
      <c r="A208" s="226" t="s">
        <v>289</v>
      </c>
      <c r="B208" s="223">
        <f>B209</f>
        <v>250</v>
      </c>
      <c r="C208" s="223">
        <f>C209</f>
        <v>15</v>
      </c>
      <c r="D208" s="224">
        <f>C208/B208*100</f>
        <v>6</v>
      </c>
      <c r="E208" s="222"/>
    </row>
    <row r="209" s="132" customFormat="1" spans="1:5">
      <c r="A209" s="226" t="s">
        <v>290</v>
      </c>
      <c r="B209" s="223">
        <v>250</v>
      </c>
      <c r="C209" s="223">
        <v>15</v>
      </c>
      <c r="D209" s="224">
        <f>C209/B209*100</f>
        <v>6</v>
      </c>
      <c r="E209" s="222"/>
    </row>
    <row r="210" s="132" customFormat="1" spans="1:5">
      <c r="A210" s="226" t="s">
        <v>291</v>
      </c>
      <c r="B210" s="223">
        <v>40</v>
      </c>
      <c r="C210" s="223">
        <f>C211</f>
        <v>29</v>
      </c>
      <c r="D210" s="224"/>
      <c r="E210" s="222"/>
    </row>
    <row r="211" s="132" customFormat="1" spans="1:5">
      <c r="A211" s="226" t="s">
        <v>292</v>
      </c>
      <c r="B211" s="223">
        <v>40</v>
      </c>
      <c r="C211" s="223">
        <v>29</v>
      </c>
      <c r="D211" s="224"/>
      <c r="E211" s="222"/>
    </row>
    <row r="212" s="132" customFormat="1" spans="1:5">
      <c r="A212" s="226" t="s">
        <v>293</v>
      </c>
      <c r="B212" s="223">
        <f>SUM(B213:B213)</f>
        <v>0</v>
      </c>
      <c r="C212" s="223">
        <f>SUM(C213:C213)</f>
        <v>0</v>
      </c>
      <c r="D212" s="224"/>
      <c r="E212" s="222"/>
    </row>
    <row r="213" s="132" customFormat="1" spans="1:5">
      <c r="A213" s="226" t="s">
        <v>294</v>
      </c>
      <c r="B213" s="223"/>
      <c r="C213" s="223"/>
      <c r="D213" s="224"/>
      <c r="E213" s="222"/>
    </row>
    <row r="214" s="132" customFormat="1" spans="1:5">
      <c r="A214" s="226" t="s">
        <v>295</v>
      </c>
      <c r="B214" s="223">
        <f>B215</f>
        <v>452</v>
      </c>
      <c r="C214" s="223">
        <f>C215</f>
        <v>493</v>
      </c>
      <c r="D214" s="224"/>
      <c r="E214" s="222"/>
    </row>
    <row r="215" s="132" customFormat="1" spans="1:5">
      <c r="A215" s="226" t="s">
        <v>296</v>
      </c>
      <c r="B215" s="223">
        <v>452</v>
      </c>
      <c r="C215" s="223">
        <v>493</v>
      </c>
      <c r="D215" s="224"/>
      <c r="E215" s="222"/>
    </row>
    <row r="216" s="132" customFormat="1" spans="1:5">
      <c r="A216" s="222" t="s">
        <v>297</v>
      </c>
      <c r="B216" s="223">
        <f>SUM(B217)</f>
        <v>19</v>
      </c>
      <c r="C216" s="223">
        <f>SUM(C217)</f>
        <v>62</v>
      </c>
      <c r="D216" s="224"/>
      <c r="E216" s="222"/>
    </row>
    <row r="217" s="213" customFormat="1" ht="14.25" spans="1:5">
      <c r="A217" s="228" t="s">
        <v>298</v>
      </c>
      <c r="B217" s="225">
        <v>19</v>
      </c>
      <c r="C217" s="225">
        <v>62</v>
      </c>
      <c r="D217" s="224"/>
      <c r="E217" s="229"/>
    </row>
    <row r="218" s="132" customFormat="1" spans="1:5">
      <c r="A218" s="222" t="s">
        <v>299</v>
      </c>
      <c r="B218" s="223">
        <f>B219+B221+B225+B230+B227</f>
        <v>2427</v>
      </c>
      <c r="C218" s="223">
        <f>C219+C221+C225+C230+C227</f>
        <v>6053</v>
      </c>
      <c r="D218" s="224">
        <f t="shared" ref="D218:D225" si="14">C218/B218*100</f>
        <v>249.402554594149</v>
      </c>
      <c r="E218" s="222"/>
    </row>
    <row r="219" s="132" customFormat="1" spans="1:5">
      <c r="A219" s="222" t="s">
        <v>300</v>
      </c>
      <c r="B219" s="223">
        <f>SUM(B220:B220)</f>
        <v>80</v>
      </c>
      <c r="C219" s="223">
        <f>SUM(C220:C220)</f>
        <v>110</v>
      </c>
      <c r="D219" s="224">
        <f t="shared" si="14"/>
        <v>137.5</v>
      </c>
      <c r="E219" s="222"/>
    </row>
    <row r="220" s="132" customFormat="1" spans="1:5">
      <c r="A220" s="222" t="s">
        <v>301</v>
      </c>
      <c r="B220" s="225">
        <v>80</v>
      </c>
      <c r="C220" s="225">
        <v>110</v>
      </c>
      <c r="D220" s="224">
        <f t="shared" si="14"/>
        <v>137.5</v>
      </c>
      <c r="E220" s="222"/>
    </row>
    <row r="221" s="132" customFormat="1" spans="1:5">
      <c r="A221" s="222" t="s">
        <v>302</v>
      </c>
      <c r="B221" s="223">
        <f>SUM(B222:B224)</f>
        <v>1847</v>
      </c>
      <c r="C221" s="223">
        <f>SUM(C222:C224)</f>
        <v>4891</v>
      </c>
      <c r="D221" s="224">
        <f t="shared" si="14"/>
        <v>264.807796426638</v>
      </c>
      <c r="E221" s="222"/>
    </row>
    <row r="222" s="132" customFormat="1" spans="1:5">
      <c r="A222" s="222" t="s">
        <v>303</v>
      </c>
      <c r="B222" s="223">
        <v>1520</v>
      </c>
      <c r="C222" s="223">
        <v>4534</v>
      </c>
      <c r="D222" s="224">
        <f t="shared" si="14"/>
        <v>298.289473684211</v>
      </c>
      <c r="E222" s="222"/>
    </row>
    <row r="223" s="132" customFormat="1" spans="1:5">
      <c r="A223" s="222" t="s">
        <v>304</v>
      </c>
      <c r="B223" s="223">
        <v>127</v>
      </c>
      <c r="C223" s="223">
        <v>357</v>
      </c>
      <c r="D223" s="224">
        <f t="shared" si="14"/>
        <v>281.102362204724</v>
      </c>
      <c r="E223" s="222"/>
    </row>
    <row r="224" s="132" customFormat="1" spans="1:5">
      <c r="A224" s="222" t="s">
        <v>305</v>
      </c>
      <c r="B224" s="223">
        <v>200</v>
      </c>
      <c r="C224" s="223"/>
      <c r="D224" s="224"/>
      <c r="E224" s="222"/>
    </row>
    <row r="225" s="132" customFormat="1" spans="1:5">
      <c r="A225" s="222" t="s">
        <v>306</v>
      </c>
      <c r="B225" s="223">
        <f>SUM(B226)</f>
        <v>400</v>
      </c>
      <c r="C225" s="223">
        <f>SUM(C226)</f>
        <v>201</v>
      </c>
      <c r="D225" s="224">
        <f>C225/B225*100</f>
        <v>50.25</v>
      </c>
      <c r="E225" s="222"/>
    </row>
    <row r="226" s="132" customFormat="1" spans="1:5">
      <c r="A226" s="222" t="s">
        <v>307</v>
      </c>
      <c r="B226" s="223">
        <v>400</v>
      </c>
      <c r="C226" s="223">
        <v>201</v>
      </c>
      <c r="D226" s="224">
        <f>C226/B226*100</f>
        <v>50.25</v>
      </c>
      <c r="E226" s="222"/>
    </row>
    <row r="227" s="132" customFormat="1" spans="1:5">
      <c r="A227" s="222" t="s">
        <v>308</v>
      </c>
      <c r="B227" s="223">
        <f>SUM(B229)</f>
        <v>0</v>
      </c>
      <c r="C227" s="223">
        <f>C228+C229</f>
        <v>110</v>
      </c>
      <c r="D227" s="224"/>
      <c r="E227" s="222"/>
    </row>
    <row r="228" s="132" customFormat="1" spans="1:5">
      <c r="A228" s="222" t="s">
        <v>309</v>
      </c>
      <c r="B228" s="223"/>
      <c r="C228" s="223">
        <v>110</v>
      </c>
      <c r="D228" s="224"/>
      <c r="E228" s="222"/>
    </row>
    <row r="229" s="132" customFormat="1" spans="1:5">
      <c r="A229" s="222" t="s">
        <v>310</v>
      </c>
      <c r="B229" s="223"/>
      <c r="C229" s="223"/>
      <c r="D229" s="224"/>
      <c r="E229" s="222"/>
    </row>
    <row r="230" s="132" customFormat="1" spans="1:5">
      <c r="A230" s="222" t="s">
        <v>311</v>
      </c>
      <c r="B230" s="223">
        <f>SUM(B231)</f>
        <v>100</v>
      </c>
      <c r="C230" s="223">
        <f>SUM(C231)</f>
        <v>741</v>
      </c>
      <c r="D230" s="224"/>
      <c r="E230" s="222"/>
    </row>
    <row r="231" s="132" customFormat="1" spans="1:5">
      <c r="A231" s="222" t="s">
        <v>312</v>
      </c>
      <c r="B231" s="223">
        <v>100</v>
      </c>
      <c r="C231" s="223">
        <v>741</v>
      </c>
      <c r="D231" s="224"/>
      <c r="E231" s="222"/>
    </row>
    <row r="232" s="132" customFormat="1" spans="1:5">
      <c r="A232" s="222" t="s">
        <v>313</v>
      </c>
      <c r="B232" s="223">
        <f>B233+B239+B242+B244+B237</f>
        <v>10229</v>
      </c>
      <c r="C232" s="223">
        <f>C233+C239+C242+C244+C237</f>
        <v>25779</v>
      </c>
      <c r="D232" s="224">
        <f>C232/B232*100</f>
        <v>252.018770163261</v>
      </c>
      <c r="E232" s="222"/>
    </row>
    <row r="233" s="132" customFormat="1" spans="1:5">
      <c r="A233" s="222" t="s">
        <v>314</v>
      </c>
      <c r="B233" s="223">
        <f>SUM(B234:B236)</f>
        <v>591</v>
      </c>
      <c r="C233" s="223">
        <f>SUM(C234:C236)</f>
        <v>588</v>
      </c>
      <c r="D233" s="224">
        <f>C233/B233*100</f>
        <v>99.492385786802</v>
      </c>
      <c r="E233" s="222"/>
    </row>
    <row r="234" s="132" customFormat="1" spans="1:5">
      <c r="A234" s="222" t="s">
        <v>262</v>
      </c>
      <c r="B234" s="223">
        <v>106</v>
      </c>
      <c r="C234" s="223">
        <v>70</v>
      </c>
      <c r="D234" s="224">
        <f>C234/B234*100</f>
        <v>66.0377358490566</v>
      </c>
      <c r="E234" s="222"/>
    </row>
    <row r="235" s="132" customFormat="1" spans="1:5">
      <c r="A235" s="222" t="s">
        <v>315</v>
      </c>
      <c r="B235" s="223">
        <v>392</v>
      </c>
      <c r="C235" s="223">
        <v>500</v>
      </c>
      <c r="D235" s="224">
        <f>C235/B235*100</f>
        <v>127.551020408163</v>
      </c>
      <c r="E235" s="222"/>
    </row>
    <row r="236" s="132" customFormat="1" spans="1:5">
      <c r="A236" s="222" t="s">
        <v>316</v>
      </c>
      <c r="B236" s="225">
        <v>93</v>
      </c>
      <c r="C236" s="225">
        <v>18</v>
      </c>
      <c r="D236" s="224">
        <f>C236/B236*100</f>
        <v>19.3548387096774</v>
      </c>
      <c r="E236" s="222"/>
    </row>
    <row r="237" s="132" customFormat="1" spans="1:5">
      <c r="A237" s="222" t="s">
        <v>317</v>
      </c>
      <c r="B237" s="225"/>
      <c r="C237" s="225">
        <f>C238</f>
        <v>73</v>
      </c>
      <c r="D237" s="224"/>
      <c r="E237" s="222"/>
    </row>
    <row r="238" s="132" customFormat="1" spans="1:5">
      <c r="A238" s="222" t="s">
        <v>318</v>
      </c>
      <c r="B238" s="225"/>
      <c r="C238" s="225">
        <v>73</v>
      </c>
      <c r="D238" s="224"/>
      <c r="E238" s="222"/>
    </row>
    <row r="239" s="132" customFormat="1" spans="1:5">
      <c r="A239" s="222" t="s">
        <v>319</v>
      </c>
      <c r="B239" s="223">
        <f>SUM(B240:B241)</f>
        <v>4392</v>
      </c>
      <c r="C239" s="223">
        <f>SUM(C240:C241)</f>
        <v>8744</v>
      </c>
      <c r="D239" s="224">
        <f>C239/B239*100</f>
        <v>199.089253187614</v>
      </c>
      <c r="E239" s="222"/>
    </row>
    <row r="240" s="132" customFormat="1" spans="1:5">
      <c r="A240" s="222" t="s">
        <v>320</v>
      </c>
      <c r="B240" s="225"/>
      <c r="C240" s="225"/>
      <c r="D240" s="224"/>
      <c r="E240" s="222"/>
    </row>
    <row r="241" s="132" customFormat="1" spans="1:5">
      <c r="A241" s="222" t="s">
        <v>321</v>
      </c>
      <c r="B241" s="225">
        <v>4392</v>
      </c>
      <c r="C241" s="225">
        <v>8744</v>
      </c>
      <c r="D241" s="224">
        <f t="shared" ref="D241:D252" si="15">C241/B241*100</f>
        <v>199.089253187614</v>
      </c>
      <c r="E241" s="222"/>
    </row>
    <row r="242" s="132" customFormat="1" spans="1:5">
      <c r="A242" s="222" t="s">
        <v>322</v>
      </c>
      <c r="B242" s="223">
        <f>SUM(B243)</f>
        <v>212</v>
      </c>
      <c r="C242" s="223">
        <f>SUM(C243)</f>
        <v>958</v>
      </c>
      <c r="D242" s="224">
        <f t="shared" si="15"/>
        <v>451.88679245283</v>
      </c>
      <c r="E242" s="222"/>
    </row>
    <row r="243" s="132" customFormat="1" spans="1:5">
      <c r="A243" s="222" t="s">
        <v>323</v>
      </c>
      <c r="B243" s="223">
        <v>212</v>
      </c>
      <c r="C243" s="223">
        <v>958</v>
      </c>
      <c r="D243" s="224">
        <f t="shared" si="15"/>
        <v>451.88679245283</v>
      </c>
      <c r="E243" s="222"/>
    </row>
    <row r="244" s="132" customFormat="1" spans="1:5">
      <c r="A244" s="222" t="s">
        <v>324</v>
      </c>
      <c r="B244" s="223">
        <f>SUM(B245)</f>
        <v>5034</v>
      </c>
      <c r="C244" s="223">
        <f>SUM(C245)</f>
        <v>15416</v>
      </c>
      <c r="D244" s="224">
        <f t="shared" si="15"/>
        <v>306.237584425904</v>
      </c>
      <c r="E244" s="222"/>
    </row>
    <row r="245" s="132" customFormat="1" spans="1:5">
      <c r="A245" s="222" t="s">
        <v>325</v>
      </c>
      <c r="B245" s="223">
        <v>5034</v>
      </c>
      <c r="C245" s="223">
        <v>15416</v>
      </c>
      <c r="D245" s="224">
        <f t="shared" si="15"/>
        <v>306.237584425904</v>
      </c>
      <c r="E245" s="222"/>
    </row>
    <row r="246" s="132" customFormat="1" spans="1:5">
      <c r="A246" s="222" t="s">
        <v>326</v>
      </c>
      <c r="B246" s="223">
        <f>B247+B260+B267+B276+B284+B286+B289+B291</f>
        <v>6037</v>
      </c>
      <c r="C246" s="223">
        <f>C247+C260+C267+C276+C284+C286+C289+C291</f>
        <v>6755</v>
      </c>
      <c r="D246" s="224">
        <f t="shared" si="15"/>
        <v>111.893324498923</v>
      </c>
      <c r="E246" s="222"/>
    </row>
    <row r="247" s="132" customFormat="1" spans="1:5">
      <c r="A247" s="222" t="s">
        <v>327</v>
      </c>
      <c r="B247" s="223">
        <f>SUM(B248:B259)</f>
        <v>1340</v>
      </c>
      <c r="C247" s="223">
        <f>SUM(C248:C259)</f>
        <v>975</v>
      </c>
      <c r="D247" s="224">
        <f t="shared" si="15"/>
        <v>72.7611940298508</v>
      </c>
      <c r="E247" s="222"/>
    </row>
    <row r="248" s="213" customFormat="1" ht="14.25" spans="1:5">
      <c r="A248" s="228" t="s">
        <v>262</v>
      </c>
      <c r="B248" s="225">
        <v>36</v>
      </c>
      <c r="C248" s="225">
        <v>50</v>
      </c>
      <c r="D248" s="224">
        <f t="shared" si="15"/>
        <v>138.888888888889</v>
      </c>
      <c r="E248" s="229"/>
    </row>
    <row r="249" s="132" customFormat="1" spans="1:5">
      <c r="A249" s="222" t="s">
        <v>328</v>
      </c>
      <c r="B249" s="223">
        <v>71</v>
      </c>
      <c r="C249" s="223">
        <v>79</v>
      </c>
      <c r="D249" s="224">
        <f t="shared" si="15"/>
        <v>111.267605633803</v>
      </c>
      <c r="E249" s="222"/>
    </row>
    <row r="250" s="132" customFormat="1" spans="1:5">
      <c r="A250" s="222" t="s">
        <v>329</v>
      </c>
      <c r="B250" s="223">
        <v>20</v>
      </c>
      <c r="C250" s="223"/>
      <c r="D250" s="224">
        <f t="shared" si="15"/>
        <v>0</v>
      </c>
      <c r="E250" s="222"/>
    </row>
    <row r="251" s="132" customFormat="1" spans="1:5">
      <c r="A251" s="222" t="s">
        <v>330</v>
      </c>
      <c r="B251" s="223">
        <v>47</v>
      </c>
      <c r="C251" s="223">
        <v>74</v>
      </c>
      <c r="D251" s="224">
        <f t="shared" si="15"/>
        <v>157.446808510638</v>
      </c>
      <c r="E251" s="222"/>
    </row>
    <row r="252" s="132" customFormat="1" spans="1:5">
      <c r="A252" s="222" t="s">
        <v>331</v>
      </c>
      <c r="B252" s="223"/>
      <c r="C252" s="223">
        <v>95</v>
      </c>
      <c r="D252" s="224" t="e">
        <f t="shared" si="15"/>
        <v>#DIV/0!</v>
      </c>
      <c r="E252" s="222"/>
    </row>
    <row r="253" s="132" customFormat="1" spans="1:5">
      <c r="A253" s="222" t="s">
        <v>332</v>
      </c>
      <c r="B253" s="223">
        <v>60</v>
      </c>
      <c r="C253" s="223"/>
      <c r="D253" s="224"/>
      <c r="E253" s="222"/>
    </row>
    <row r="254" s="132" customFormat="1" spans="1:5">
      <c r="A254" s="222" t="s">
        <v>333</v>
      </c>
      <c r="B254" s="223">
        <v>30</v>
      </c>
      <c r="C254" s="223">
        <v>6</v>
      </c>
      <c r="D254" s="224"/>
      <c r="E254" s="222"/>
    </row>
    <row r="255" s="132" customFormat="1" spans="1:5">
      <c r="A255" s="222" t="s">
        <v>334</v>
      </c>
      <c r="B255" s="223">
        <v>50</v>
      </c>
      <c r="C255" s="223"/>
      <c r="D255" s="224"/>
      <c r="E255" s="222"/>
    </row>
    <row r="256" s="132" customFormat="1" spans="1:5">
      <c r="A256" s="222" t="s">
        <v>335</v>
      </c>
      <c r="B256" s="223">
        <v>58</v>
      </c>
      <c r="C256" s="223">
        <v>18</v>
      </c>
      <c r="D256" s="224">
        <f t="shared" ref="D256:D261" si="16">C256/B256*100</f>
        <v>31.0344827586207</v>
      </c>
      <c r="E256" s="222"/>
    </row>
    <row r="257" s="132" customFormat="1" spans="1:5">
      <c r="A257" s="222" t="s">
        <v>336</v>
      </c>
      <c r="B257" s="223"/>
      <c r="C257" s="223"/>
      <c r="D257" s="224" t="e">
        <f t="shared" si="16"/>
        <v>#DIV/0!</v>
      </c>
      <c r="E257" s="222"/>
    </row>
    <row r="258" s="132" customFormat="1" spans="1:5">
      <c r="A258" s="222" t="s">
        <v>337</v>
      </c>
      <c r="B258" s="223"/>
      <c r="C258" s="223">
        <v>8</v>
      </c>
      <c r="D258" s="224" t="e">
        <f t="shared" si="16"/>
        <v>#DIV/0!</v>
      </c>
      <c r="E258" s="222"/>
    </row>
    <row r="259" s="132" customFormat="1" spans="1:5">
      <c r="A259" s="222" t="s">
        <v>338</v>
      </c>
      <c r="B259" s="223">
        <v>968</v>
      </c>
      <c r="C259" s="223">
        <v>645</v>
      </c>
      <c r="D259" s="224">
        <f t="shared" si="16"/>
        <v>66.6322314049587</v>
      </c>
      <c r="E259" s="222"/>
    </row>
    <row r="260" s="132" customFormat="1" spans="1:5">
      <c r="A260" s="222" t="s">
        <v>339</v>
      </c>
      <c r="B260" s="223">
        <f>SUM(B261:B266)</f>
        <v>431</v>
      </c>
      <c r="C260" s="223">
        <f>SUM(C261:C266)</f>
        <v>118</v>
      </c>
      <c r="D260" s="224">
        <f t="shared" si="16"/>
        <v>27.3781902552204</v>
      </c>
      <c r="E260" s="222"/>
    </row>
    <row r="261" s="132" customFormat="1" spans="1:5">
      <c r="A261" s="222" t="s">
        <v>340</v>
      </c>
      <c r="B261" s="223"/>
      <c r="C261" s="223">
        <v>4</v>
      </c>
      <c r="D261" s="224" t="e">
        <f t="shared" si="16"/>
        <v>#DIV/0!</v>
      </c>
      <c r="E261" s="222"/>
    </row>
    <row r="262" s="132" customFormat="1" spans="1:5">
      <c r="A262" s="222" t="s">
        <v>341</v>
      </c>
      <c r="B262" s="223"/>
      <c r="C262" s="223">
        <v>5</v>
      </c>
      <c r="D262" s="224"/>
      <c r="E262" s="222"/>
    </row>
    <row r="263" s="132" customFormat="1" spans="1:5">
      <c r="A263" s="222" t="s">
        <v>342</v>
      </c>
      <c r="B263" s="223">
        <v>21</v>
      </c>
      <c r="C263" s="223">
        <v>21</v>
      </c>
      <c r="D263" s="224">
        <f>C263/B263*100</f>
        <v>100</v>
      </c>
      <c r="E263" s="222"/>
    </row>
    <row r="264" s="132" customFormat="1" spans="1:5">
      <c r="A264" s="222" t="s">
        <v>343</v>
      </c>
      <c r="B264" s="223">
        <v>205</v>
      </c>
      <c r="C264" s="223"/>
      <c r="D264" s="224"/>
      <c r="E264" s="222"/>
    </row>
    <row r="265" s="132" customFormat="1" spans="1:5">
      <c r="A265" s="222" t="s">
        <v>344</v>
      </c>
      <c r="B265" s="223">
        <v>5</v>
      </c>
      <c r="C265" s="223">
        <v>5</v>
      </c>
      <c r="D265" s="224">
        <f>C265/B265*100</f>
        <v>100</v>
      </c>
      <c r="E265" s="222"/>
    </row>
    <row r="266" s="132" customFormat="1" spans="1:5">
      <c r="A266" s="222" t="s">
        <v>345</v>
      </c>
      <c r="B266" s="223">
        <v>200</v>
      </c>
      <c r="C266" s="223">
        <v>83</v>
      </c>
      <c r="D266" s="224">
        <f>C266/B266*100</f>
        <v>41.5</v>
      </c>
      <c r="E266" s="222"/>
    </row>
    <row r="267" s="132" customFormat="1" spans="1:5">
      <c r="A267" s="222" t="s">
        <v>346</v>
      </c>
      <c r="B267" s="223">
        <f>SUM(B268:B275)</f>
        <v>75</v>
      </c>
      <c r="C267" s="223">
        <f>SUM(C268:C275)</f>
        <v>170</v>
      </c>
      <c r="D267" s="224">
        <f>C267/B267*100</f>
        <v>226.666666666667</v>
      </c>
      <c r="E267" s="222"/>
    </row>
    <row r="268" s="132" customFormat="1" spans="1:5">
      <c r="A268" s="222" t="s">
        <v>347</v>
      </c>
      <c r="B268" s="225">
        <v>5</v>
      </c>
      <c r="C268" s="225"/>
      <c r="D268" s="224">
        <f>C268/B268*100</f>
        <v>0</v>
      </c>
      <c r="E268" s="222"/>
    </row>
    <row r="269" s="132" customFormat="1" spans="1:5">
      <c r="A269" s="222" t="s">
        <v>348</v>
      </c>
      <c r="B269" s="223"/>
      <c r="C269" s="223">
        <v>5</v>
      </c>
      <c r="D269" s="224"/>
      <c r="E269" s="222"/>
    </row>
    <row r="270" s="132" customFormat="1" spans="1:5">
      <c r="A270" s="222" t="s">
        <v>349</v>
      </c>
      <c r="B270" s="223"/>
      <c r="C270" s="223"/>
      <c r="D270" s="224" t="e">
        <f>C270/B270*100</f>
        <v>#DIV/0!</v>
      </c>
      <c r="E270" s="222"/>
    </row>
    <row r="271" s="132" customFormat="1" spans="1:5">
      <c r="A271" s="222" t="s">
        <v>350</v>
      </c>
      <c r="B271" s="223"/>
      <c r="C271" s="223"/>
      <c r="D271" s="224" t="e">
        <f>C271/B271*100</f>
        <v>#DIV/0!</v>
      </c>
      <c r="E271" s="222"/>
    </row>
    <row r="272" s="132" customFormat="1" spans="1:5">
      <c r="A272" s="222" t="s">
        <v>351</v>
      </c>
      <c r="B272" s="223"/>
      <c r="C272" s="223">
        <v>20</v>
      </c>
      <c r="D272" s="224" t="e">
        <f>C272/B272*100</f>
        <v>#DIV/0!</v>
      </c>
      <c r="E272" s="222"/>
    </row>
    <row r="273" s="132" customFormat="1" spans="1:5">
      <c r="A273" s="222" t="s">
        <v>352</v>
      </c>
      <c r="B273" s="223"/>
      <c r="C273" s="223"/>
      <c r="D273" s="224" t="e">
        <f>C273/B273*100</f>
        <v>#DIV/0!</v>
      </c>
      <c r="E273" s="222"/>
    </row>
    <row r="274" s="132" customFormat="1" spans="1:5">
      <c r="A274" s="222" t="s">
        <v>353</v>
      </c>
      <c r="B274" s="223">
        <v>10</v>
      </c>
      <c r="C274" s="223">
        <v>15</v>
      </c>
      <c r="D274" s="224"/>
      <c r="E274" s="222"/>
    </row>
    <row r="275" s="132" customFormat="1" spans="1:5">
      <c r="A275" s="222" t="s">
        <v>354</v>
      </c>
      <c r="B275" s="225">
        <v>60</v>
      </c>
      <c r="C275" s="225">
        <v>130</v>
      </c>
      <c r="D275" s="224"/>
      <c r="E275" s="222"/>
    </row>
    <row r="276" s="132" customFormat="1" spans="1:5">
      <c r="A276" s="222" t="s">
        <v>355</v>
      </c>
      <c r="B276" s="223">
        <f>SUM(B277:B283)</f>
        <v>2918</v>
      </c>
      <c r="C276" s="223">
        <f>SUM(C277:C283)</f>
        <v>4113</v>
      </c>
      <c r="D276" s="224">
        <f t="shared" ref="D274:D299" si="17">C276/B276*100</f>
        <v>140.95270733379</v>
      </c>
      <c r="E276" s="222"/>
    </row>
    <row r="277" s="132" customFormat="1" spans="1:5">
      <c r="A277" s="222" t="s">
        <v>103</v>
      </c>
      <c r="B277" s="223">
        <v>7</v>
      </c>
      <c r="C277" s="223">
        <v>7</v>
      </c>
      <c r="D277" s="224">
        <f t="shared" si="17"/>
        <v>100</v>
      </c>
      <c r="E277" s="222"/>
    </row>
    <row r="278" s="132" customFormat="1" spans="1:5">
      <c r="A278" s="222" t="s">
        <v>356</v>
      </c>
      <c r="B278" s="223"/>
      <c r="C278" s="223"/>
      <c r="D278" s="224" t="e">
        <f t="shared" si="17"/>
        <v>#DIV/0!</v>
      </c>
      <c r="E278" s="222"/>
    </row>
    <row r="279" s="132" customFormat="1" spans="1:5">
      <c r="A279" s="222" t="s">
        <v>357</v>
      </c>
      <c r="B279" s="223">
        <v>2088</v>
      </c>
      <c r="C279" s="223">
        <v>1886</v>
      </c>
      <c r="D279" s="224">
        <f t="shared" si="17"/>
        <v>90.3256704980843</v>
      </c>
      <c r="E279" s="222"/>
    </row>
    <row r="280" s="132" customFormat="1" spans="1:5">
      <c r="A280" s="222" t="s">
        <v>358</v>
      </c>
      <c r="B280" s="223">
        <v>730</v>
      </c>
      <c r="C280" s="223">
        <v>1972</v>
      </c>
      <c r="D280" s="224">
        <f t="shared" si="17"/>
        <v>270.13698630137</v>
      </c>
      <c r="E280" s="222"/>
    </row>
    <row r="281" s="132" customFormat="1" spans="1:5">
      <c r="A281" s="222" t="s">
        <v>356</v>
      </c>
      <c r="B281" s="223">
        <v>33</v>
      </c>
      <c r="C281" s="223">
        <v>33</v>
      </c>
      <c r="D281" s="224">
        <f t="shared" si="17"/>
        <v>100</v>
      </c>
      <c r="E281" s="222"/>
    </row>
    <row r="282" s="132" customFormat="1" spans="1:5">
      <c r="A282" s="222" t="s">
        <v>359</v>
      </c>
      <c r="B282" s="223"/>
      <c r="C282" s="223">
        <v>14</v>
      </c>
      <c r="D282" s="224" t="e">
        <f t="shared" si="17"/>
        <v>#DIV/0!</v>
      </c>
      <c r="E282" s="222"/>
    </row>
    <row r="283" s="132" customFormat="1" spans="1:5">
      <c r="A283" s="222" t="s">
        <v>360</v>
      </c>
      <c r="B283" s="223">
        <v>60</v>
      </c>
      <c r="C283" s="223">
        <v>201</v>
      </c>
      <c r="D283" s="224">
        <f t="shared" si="17"/>
        <v>335</v>
      </c>
      <c r="E283" s="222"/>
    </row>
    <row r="284" s="132" customFormat="1" spans="1:5">
      <c r="A284" s="222" t="s">
        <v>361</v>
      </c>
      <c r="B284" s="223">
        <f>SUM(B285:B285)</f>
        <v>0</v>
      </c>
      <c r="C284" s="223">
        <f>SUM(C285:C285)</f>
        <v>0</v>
      </c>
      <c r="D284" s="224" t="e">
        <f t="shared" si="17"/>
        <v>#DIV/0!</v>
      </c>
      <c r="E284" s="222"/>
    </row>
    <row r="285" s="132" customFormat="1" spans="1:5">
      <c r="A285" s="222" t="s">
        <v>362</v>
      </c>
      <c r="B285" s="223"/>
      <c r="C285" s="223"/>
      <c r="D285" s="224" t="e">
        <f t="shared" si="17"/>
        <v>#DIV/0!</v>
      </c>
      <c r="E285" s="222"/>
    </row>
    <row r="286" s="132" customFormat="1" spans="1:5">
      <c r="A286" s="222" t="s">
        <v>363</v>
      </c>
      <c r="B286" s="223">
        <f>SUM(B287:B288)</f>
        <v>679</v>
      </c>
      <c r="C286" s="223">
        <f>SUM(C287:C288)</f>
        <v>730</v>
      </c>
      <c r="D286" s="224">
        <f t="shared" si="17"/>
        <v>107.511045655376</v>
      </c>
      <c r="E286" s="222"/>
    </row>
    <row r="287" s="132" customFormat="1" spans="1:5">
      <c r="A287" s="222" t="s">
        <v>364</v>
      </c>
      <c r="B287" s="223"/>
      <c r="C287" s="223"/>
      <c r="D287" s="224" t="e">
        <f t="shared" si="17"/>
        <v>#DIV/0!</v>
      </c>
      <c r="E287" s="222"/>
    </row>
    <row r="288" s="132" customFormat="1" spans="1:5">
      <c r="A288" s="222" t="s">
        <v>365</v>
      </c>
      <c r="B288" s="223">
        <v>679</v>
      </c>
      <c r="C288" s="223">
        <v>730</v>
      </c>
      <c r="D288" s="224">
        <f t="shared" si="17"/>
        <v>107.511045655376</v>
      </c>
      <c r="E288" s="222"/>
    </row>
    <row r="289" s="132" customFormat="1" spans="1:5">
      <c r="A289" s="222" t="s">
        <v>366</v>
      </c>
      <c r="B289" s="223">
        <f>SUM(B290:B290)</f>
        <v>34</v>
      </c>
      <c r="C289" s="223">
        <f>SUM(C290:C290)</f>
        <v>352</v>
      </c>
      <c r="D289" s="224">
        <f t="shared" si="17"/>
        <v>1035.29411764706</v>
      </c>
      <c r="E289" s="222"/>
    </row>
    <row r="290" s="132" customFormat="1" spans="1:5">
      <c r="A290" s="222" t="s">
        <v>367</v>
      </c>
      <c r="B290" s="223">
        <v>34</v>
      </c>
      <c r="C290" s="223">
        <v>352</v>
      </c>
      <c r="D290" s="224">
        <f t="shared" si="17"/>
        <v>1035.29411764706</v>
      </c>
      <c r="E290" s="222"/>
    </row>
    <row r="291" s="132" customFormat="1" spans="1:5">
      <c r="A291" s="222" t="s">
        <v>368</v>
      </c>
      <c r="B291" s="223">
        <f>SUM(B292)</f>
        <v>560</v>
      </c>
      <c r="C291" s="223">
        <f>SUM(C292)</f>
        <v>297</v>
      </c>
      <c r="D291" s="224">
        <f t="shared" si="17"/>
        <v>53.0357142857143</v>
      </c>
      <c r="E291" s="222"/>
    </row>
    <row r="292" s="132" customFormat="1" spans="1:5">
      <c r="A292" s="222" t="s">
        <v>369</v>
      </c>
      <c r="B292" s="223">
        <v>560</v>
      </c>
      <c r="C292" s="223">
        <v>297</v>
      </c>
      <c r="D292" s="224">
        <f t="shared" si="17"/>
        <v>53.0357142857143</v>
      </c>
      <c r="E292" s="222"/>
    </row>
    <row r="293" s="132" customFormat="1" spans="1:5">
      <c r="A293" s="222" t="s">
        <v>370</v>
      </c>
      <c r="B293" s="223">
        <f>B294</f>
        <v>108</v>
      </c>
      <c r="C293" s="223">
        <f>C294</f>
        <v>107</v>
      </c>
      <c r="D293" s="224">
        <f t="shared" si="17"/>
        <v>99.0740740740741</v>
      </c>
      <c r="E293" s="222"/>
    </row>
    <row r="294" s="132" customFormat="1" spans="1:5">
      <c r="A294" s="222" t="s">
        <v>371</v>
      </c>
      <c r="B294" s="223">
        <f>SUM(B295:B296)</f>
        <v>108</v>
      </c>
      <c r="C294" s="223">
        <f>SUM(C295:C296)</f>
        <v>107</v>
      </c>
      <c r="D294" s="224">
        <f t="shared" si="17"/>
        <v>99.0740740740741</v>
      </c>
      <c r="E294" s="222"/>
    </row>
    <row r="295" s="132" customFormat="1" spans="1:5">
      <c r="A295" s="222" t="s">
        <v>372</v>
      </c>
      <c r="B295" s="223"/>
      <c r="C295" s="223"/>
      <c r="D295" s="224" t="e">
        <f t="shared" si="17"/>
        <v>#DIV/0!</v>
      </c>
      <c r="E295" s="222"/>
    </row>
    <row r="296" s="132" customFormat="1" spans="1:5">
      <c r="A296" s="222" t="s">
        <v>373</v>
      </c>
      <c r="B296" s="223">
        <v>108</v>
      </c>
      <c r="C296" s="223">
        <v>107</v>
      </c>
      <c r="D296" s="224">
        <f t="shared" si="17"/>
        <v>99.0740740740741</v>
      </c>
      <c r="E296" s="222"/>
    </row>
    <row r="297" s="132" customFormat="1" spans="1:5">
      <c r="A297" s="222" t="s">
        <v>374</v>
      </c>
      <c r="B297" s="223">
        <f>B298+B303+B305+B309+B312+B301</f>
        <v>1552</v>
      </c>
      <c r="C297" s="223">
        <f>C298+C303+C305+C309+C312+C301</f>
        <v>5530</v>
      </c>
      <c r="D297" s="224">
        <f t="shared" si="17"/>
        <v>356.314432989691</v>
      </c>
      <c r="E297" s="222"/>
    </row>
    <row r="298" s="132" customFormat="1" spans="1:5">
      <c r="A298" s="222" t="s">
        <v>375</v>
      </c>
      <c r="B298" s="223">
        <f>SUM(B299:B300)</f>
        <v>0</v>
      </c>
      <c r="C298" s="223">
        <f>SUM(C299:C300)</f>
        <v>0</v>
      </c>
      <c r="D298" s="224" t="e">
        <f t="shared" si="17"/>
        <v>#DIV/0!</v>
      </c>
      <c r="E298" s="222"/>
    </row>
    <row r="299" s="132" customFormat="1" spans="1:5">
      <c r="A299" s="222" t="s">
        <v>103</v>
      </c>
      <c r="B299" s="223"/>
      <c r="C299" s="223"/>
      <c r="D299" s="224" t="e">
        <f t="shared" si="17"/>
        <v>#DIV/0!</v>
      </c>
      <c r="E299" s="222"/>
    </row>
    <row r="300" s="132" customFormat="1" spans="1:5">
      <c r="A300" s="222" t="s">
        <v>376</v>
      </c>
      <c r="B300" s="223"/>
      <c r="C300" s="223"/>
      <c r="D300" s="224"/>
      <c r="E300" s="222"/>
    </row>
    <row r="301" s="132" customFormat="1" spans="1:5">
      <c r="A301" s="222" t="s">
        <v>377</v>
      </c>
      <c r="B301" s="223">
        <f>B302</f>
        <v>100</v>
      </c>
      <c r="C301" s="223">
        <f>C302</f>
        <v>0</v>
      </c>
      <c r="D301" s="224"/>
      <c r="E301" s="222"/>
    </row>
    <row r="302" s="132" customFormat="1" spans="1:5">
      <c r="A302" s="222" t="s">
        <v>378</v>
      </c>
      <c r="B302" s="223">
        <v>100</v>
      </c>
      <c r="C302" s="223"/>
      <c r="D302" s="224"/>
      <c r="E302" s="222"/>
    </row>
    <row r="303" s="132" customFormat="1" spans="1:5">
      <c r="A303" s="222" t="s">
        <v>379</v>
      </c>
      <c r="B303" s="223">
        <f>SUM(B304:B304)</f>
        <v>0</v>
      </c>
      <c r="C303" s="223">
        <f>SUM(C304:C304)</f>
        <v>2263</v>
      </c>
      <c r="D303" s="224"/>
      <c r="E303" s="222"/>
    </row>
    <row r="304" s="132" customFormat="1" spans="1:5">
      <c r="A304" s="222" t="s">
        <v>380</v>
      </c>
      <c r="B304" s="223"/>
      <c r="C304" s="223">
        <v>2263</v>
      </c>
      <c r="D304" s="224"/>
      <c r="E304" s="222"/>
    </row>
    <row r="305" s="132" customFormat="1" spans="1:5">
      <c r="A305" s="222" t="s">
        <v>381</v>
      </c>
      <c r="B305" s="223">
        <f>SUM(B306:B308)</f>
        <v>777</v>
      </c>
      <c r="C305" s="223">
        <f>SUM(C306:C308)</f>
        <v>685</v>
      </c>
      <c r="D305" s="224">
        <f t="shared" ref="D305:D311" si="18">C305/B305*100</f>
        <v>88.1595881595882</v>
      </c>
      <c r="E305" s="222"/>
    </row>
    <row r="306" s="132" customFormat="1" spans="1:5">
      <c r="A306" s="222" t="s">
        <v>103</v>
      </c>
      <c r="B306" s="223">
        <v>46</v>
      </c>
      <c r="C306" s="223">
        <v>45</v>
      </c>
      <c r="D306" s="224"/>
      <c r="E306" s="222"/>
    </row>
    <row r="307" s="132" customFormat="1" spans="1:5">
      <c r="A307" s="222" t="s">
        <v>382</v>
      </c>
      <c r="B307" s="223">
        <v>600</v>
      </c>
      <c r="C307" s="223">
        <v>330</v>
      </c>
      <c r="D307" s="224">
        <f t="shared" si="18"/>
        <v>55</v>
      </c>
      <c r="E307" s="222"/>
    </row>
    <row r="308" s="132" customFormat="1" spans="1:5">
      <c r="A308" s="222" t="s">
        <v>383</v>
      </c>
      <c r="B308" s="223">
        <v>131</v>
      </c>
      <c r="C308" s="223">
        <v>310</v>
      </c>
      <c r="D308" s="224">
        <f t="shared" si="18"/>
        <v>236.641221374046</v>
      </c>
      <c r="E308" s="222"/>
    </row>
    <row r="309" s="132" customFormat="1" spans="1:5">
      <c r="A309" s="222" t="s">
        <v>384</v>
      </c>
      <c r="B309" s="223">
        <f>SUM(B310:B311)</f>
        <v>445</v>
      </c>
      <c r="C309" s="223">
        <f>SUM(C310:C311)</f>
        <v>2282</v>
      </c>
      <c r="D309" s="224">
        <f t="shared" si="18"/>
        <v>512.808988764045</v>
      </c>
      <c r="E309" s="222"/>
    </row>
    <row r="310" s="132" customFormat="1" spans="1:5">
      <c r="A310" s="222" t="s">
        <v>385</v>
      </c>
      <c r="B310" s="223">
        <v>445</v>
      </c>
      <c r="C310" s="223">
        <v>2277</v>
      </c>
      <c r="D310" s="224">
        <f t="shared" si="18"/>
        <v>511.685393258427</v>
      </c>
      <c r="E310" s="222"/>
    </row>
    <row r="311" s="132" customFormat="1" spans="1:5">
      <c r="A311" s="222" t="s">
        <v>386</v>
      </c>
      <c r="B311" s="223"/>
      <c r="C311" s="223">
        <v>5</v>
      </c>
      <c r="D311" s="224" t="e">
        <f t="shared" si="18"/>
        <v>#DIV/0!</v>
      </c>
      <c r="E311" s="222"/>
    </row>
    <row r="312" s="132" customFormat="1" spans="1:5">
      <c r="A312" s="222" t="s">
        <v>387</v>
      </c>
      <c r="B312" s="223">
        <f>SUM(B313)</f>
        <v>230</v>
      </c>
      <c r="C312" s="223">
        <f>SUM(C313)</f>
        <v>300</v>
      </c>
      <c r="D312" s="224"/>
      <c r="E312" s="222"/>
    </row>
    <row r="313" s="132" customFormat="1" spans="1:5">
      <c r="A313" s="222" t="s">
        <v>388</v>
      </c>
      <c r="B313" s="223">
        <v>230</v>
      </c>
      <c r="C313" s="223">
        <v>300</v>
      </c>
      <c r="D313" s="224"/>
      <c r="E313" s="222"/>
    </row>
    <row r="314" s="132" customFormat="1" spans="1:5">
      <c r="A314" s="222" t="s">
        <v>389</v>
      </c>
      <c r="B314" s="223">
        <f>B315+B318+B320</f>
        <v>39</v>
      </c>
      <c r="C314" s="223">
        <f>C315+C318+C320</f>
        <v>1243</v>
      </c>
      <c r="D314" s="224">
        <f t="shared" ref="D314:D322" si="19">C314/B314*100</f>
        <v>3187.17948717949</v>
      </c>
      <c r="E314" s="222"/>
    </row>
    <row r="315" s="132" customFormat="1" spans="1:5">
      <c r="A315" s="222" t="s">
        <v>390</v>
      </c>
      <c r="B315" s="223">
        <f>SUM(B316:B317)</f>
        <v>39</v>
      </c>
      <c r="C315" s="223">
        <f>SUM(C316:C317)</f>
        <v>153</v>
      </c>
      <c r="D315" s="224">
        <f t="shared" si="19"/>
        <v>392.307692307692</v>
      </c>
      <c r="E315" s="222"/>
    </row>
    <row r="316" s="132" customFormat="1" spans="1:5">
      <c r="A316" s="222" t="s">
        <v>103</v>
      </c>
      <c r="B316" s="223">
        <v>29</v>
      </c>
      <c r="C316" s="223">
        <v>29</v>
      </c>
      <c r="D316" s="224">
        <f t="shared" si="19"/>
        <v>100</v>
      </c>
      <c r="E316" s="222"/>
    </row>
    <row r="317" s="132" customFormat="1" spans="1:5">
      <c r="A317" s="222" t="s">
        <v>391</v>
      </c>
      <c r="B317" s="225">
        <v>10</v>
      </c>
      <c r="C317" s="225">
        <v>124</v>
      </c>
      <c r="D317" s="224">
        <f t="shared" si="19"/>
        <v>1240</v>
      </c>
      <c r="E317" s="222"/>
    </row>
    <row r="318" s="132" customFormat="1" spans="1:5">
      <c r="A318" s="222" t="s">
        <v>392</v>
      </c>
      <c r="B318" s="225">
        <f>B319</f>
        <v>0</v>
      </c>
      <c r="C318" s="225">
        <f>C319</f>
        <v>900</v>
      </c>
      <c r="D318" s="224" t="e">
        <f t="shared" si="19"/>
        <v>#DIV/0!</v>
      </c>
      <c r="E318" s="222"/>
    </row>
    <row r="319" s="132" customFormat="1" spans="1:5">
      <c r="A319" s="222" t="s">
        <v>393</v>
      </c>
      <c r="B319" s="225"/>
      <c r="C319" s="225">
        <v>900</v>
      </c>
      <c r="D319" s="224" t="e">
        <f t="shared" si="19"/>
        <v>#DIV/0!</v>
      </c>
      <c r="E319" s="222"/>
    </row>
    <row r="320" s="132" customFormat="1" spans="1:5">
      <c r="A320" s="222" t="s">
        <v>394</v>
      </c>
      <c r="B320" s="225">
        <f>B321</f>
        <v>0</v>
      </c>
      <c r="C320" s="225">
        <f>C321</f>
        <v>190</v>
      </c>
      <c r="D320" s="224" t="e">
        <f t="shared" si="19"/>
        <v>#DIV/0!</v>
      </c>
      <c r="E320" s="222"/>
    </row>
    <row r="321" s="132" customFormat="1" spans="1:5">
      <c r="A321" s="222" t="s">
        <v>395</v>
      </c>
      <c r="B321" s="225"/>
      <c r="C321" s="225">
        <v>190</v>
      </c>
      <c r="D321" s="224" t="e">
        <f t="shared" si="19"/>
        <v>#DIV/0!</v>
      </c>
      <c r="E321" s="222"/>
    </row>
    <row r="322" s="132" customFormat="1" spans="1:5">
      <c r="A322" s="222" t="s">
        <v>396</v>
      </c>
      <c r="B322" s="225">
        <f>B325+B323</f>
        <v>63</v>
      </c>
      <c r="C322" s="225">
        <f>C325+C323</f>
        <v>583</v>
      </c>
      <c r="D322" s="224">
        <f t="shared" si="19"/>
        <v>925.396825396826</v>
      </c>
      <c r="E322" s="222"/>
    </row>
    <row r="323" s="132" customFormat="1" spans="1:5">
      <c r="A323" s="222" t="s">
        <v>397</v>
      </c>
      <c r="B323" s="225"/>
      <c r="C323" s="225">
        <f>C324</f>
        <v>20</v>
      </c>
      <c r="D323" s="224"/>
      <c r="E323" s="222"/>
    </row>
    <row r="324" s="132" customFormat="1" spans="1:5">
      <c r="A324" s="222" t="s">
        <v>103</v>
      </c>
      <c r="B324" s="225"/>
      <c r="C324" s="225">
        <v>20</v>
      </c>
      <c r="D324" s="224"/>
      <c r="E324" s="222"/>
    </row>
    <row r="325" s="132" customFormat="1" spans="1:5">
      <c r="A325" s="222" t="s">
        <v>398</v>
      </c>
      <c r="B325" s="223">
        <f>SUM(B326)</f>
        <v>63</v>
      </c>
      <c r="C325" s="223">
        <f>SUM(C326)</f>
        <v>563</v>
      </c>
      <c r="D325" s="224">
        <f t="shared" ref="D325:D337" si="20">C325/B325*100</f>
        <v>893.650793650794</v>
      </c>
      <c r="E325" s="222"/>
    </row>
    <row r="326" s="132" customFormat="1" spans="1:5">
      <c r="A326" s="222" t="s">
        <v>399</v>
      </c>
      <c r="B326" s="223">
        <v>63</v>
      </c>
      <c r="C326" s="223">
        <v>563</v>
      </c>
      <c r="D326" s="224">
        <f t="shared" si="20"/>
        <v>893.650793650794</v>
      </c>
      <c r="E326" s="222"/>
    </row>
    <row r="327" s="132" customFormat="1" spans="1:5">
      <c r="A327" s="222" t="s">
        <v>400</v>
      </c>
      <c r="B327" s="223">
        <f>B328+B333</f>
        <v>345</v>
      </c>
      <c r="C327" s="223">
        <f>C328+C333</f>
        <v>390</v>
      </c>
      <c r="D327" s="224">
        <f t="shared" si="20"/>
        <v>113.04347826087</v>
      </c>
      <c r="E327" s="222"/>
    </row>
    <row r="328" s="132" customFormat="1" spans="1:5">
      <c r="A328" s="222" t="s">
        <v>401</v>
      </c>
      <c r="B328" s="223">
        <f>SUM(B329:B332)</f>
        <v>335</v>
      </c>
      <c r="C328" s="223">
        <f>SUM(C329:C332)</f>
        <v>385</v>
      </c>
      <c r="D328" s="224">
        <f t="shared" si="20"/>
        <v>114.925373134328</v>
      </c>
      <c r="E328" s="222"/>
    </row>
    <row r="329" s="132" customFormat="1" spans="1:5">
      <c r="A329" s="222" t="s">
        <v>103</v>
      </c>
      <c r="B329" s="223">
        <v>214</v>
      </c>
      <c r="C329" s="223">
        <v>220</v>
      </c>
      <c r="D329" s="224">
        <f t="shared" si="20"/>
        <v>102.803738317757</v>
      </c>
      <c r="E329" s="222"/>
    </row>
    <row r="330" s="132" customFormat="1" spans="1:5">
      <c r="A330" s="222" t="s">
        <v>402</v>
      </c>
      <c r="B330" s="223">
        <v>0</v>
      </c>
      <c r="C330" s="223"/>
      <c r="D330" s="224" t="e">
        <f t="shared" si="20"/>
        <v>#DIV/0!</v>
      </c>
      <c r="E330" s="222"/>
    </row>
    <row r="331" s="132" customFormat="1" spans="1:5">
      <c r="A331" s="222" t="s">
        <v>403</v>
      </c>
      <c r="B331" s="223">
        <v>0</v>
      </c>
      <c r="C331" s="223"/>
      <c r="D331" s="224" t="e">
        <f t="shared" si="20"/>
        <v>#DIV/0!</v>
      </c>
      <c r="E331" s="222"/>
    </row>
    <row r="332" s="132" customFormat="1" spans="1:5">
      <c r="A332" s="222" t="s">
        <v>404</v>
      </c>
      <c r="B332" s="223">
        <v>121</v>
      </c>
      <c r="C332" s="223">
        <v>165</v>
      </c>
      <c r="D332" s="224">
        <f t="shared" si="20"/>
        <v>136.363636363636</v>
      </c>
      <c r="E332" s="222"/>
    </row>
    <row r="333" s="213" customFormat="1" ht="14.25" spans="1:5">
      <c r="A333" s="228" t="s">
        <v>405</v>
      </c>
      <c r="B333" s="225">
        <f>SUM(B334:B334)</f>
        <v>10</v>
      </c>
      <c r="C333" s="225">
        <f>SUM(C334:C334)</f>
        <v>5</v>
      </c>
      <c r="D333" s="224">
        <f t="shared" si="20"/>
        <v>50</v>
      </c>
      <c r="E333" s="229"/>
    </row>
    <row r="334" s="213" customFormat="1" ht="14.25" spans="1:5">
      <c r="A334" s="228" t="s">
        <v>406</v>
      </c>
      <c r="B334" s="225">
        <v>10</v>
      </c>
      <c r="C334" s="225">
        <v>5</v>
      </c>
      <c r="D334" s="224">
        <f t="shared" si="20"/>
        <v>50</v>
      </c>
      <c r="E334" s="229"/>
    </row>
    <row r="335" s="132" customFormat="1" spans="1:5">
      <c r="A335" s="222" t="s">
        <v>407</v>
      </c>
      <c r="B335" s="223">
        <f>B336+B340+B342</f>
        <v>13077</v>
      </c>
      <c r="C335" s="223">
        <f>C336+C340+C342</f>
        <v>4974</v>
      </c>
      <c r="D335" s="224">
        <f t="shared" si="20"/>
        <v>38.0362468456068</v>
      </c>
      <c r="E335" s="222"/>
    </row>
    <row r="336" s="132" customFormat="1" spans="1:5">
      <c r="A336" s="222" t="s">
        <v>408</v>
      </c>
      <c r="B336" s="223">
        <f>SUM(B337:B339)</f>
        <v>12053</v>
      </c>
      <c r="C336" s="223">
        <f>SUM(C337:C339)</f>
        <v>3776</v>
      </c>
      <c r="D336" s="224">
        <f t="shared" si="20"/>
        <v>31.3283000082967</v>
      </c>
      <c r="E336" s="222"/>
    </row>
    <row r="337" s="132" customFormat="1" spans="1:5">
      <c r="A337" s="222" t="s">
        <v>409</v>
      </c>
      <c r="B337" s="223">
        <v>10653</v>
      </c>
      <c r="C337" s="223">
        <v>3676</v>
      </c>
      <c r="D337" s="224">
        <f t="shared" si="20"/>
        <v>34.5067117243969</v>
      </c>
      <c r="E337" s="222"/>
    </row>
    <row r="338" s="132" customFormat="1" spans="1:5">
      <c r="A338" s="222" t="s">
        <v>410</v>
      </c>
      <c r="B338" s="223"/>
      <c r="C338" s="223">
        <v>100</v>
      </c>
      <c r="D338" s="224"/>
      <c r="E338" s="222"/>
    </row>
    <row r="339" s="132" customFormat="1" spans="1:5">
      <c r="A339" s="222" t="s">
        <v>411</v>
      </c>
      <c r="B339" s="223">
        <v>1400</v>
      </c>
      <c r="C339" s="223"/>
      <c r="D339" s="224"/>
      <c r="E339" s="222"/>
    </row>
    <row r="340" s="132" customFormat="1" spans="1:5">
      <c r="A340" s="222" t="s">
        <v>412</v>
      </c>
      <c r="B340" s="223">
        <f>SUM(B341:B341)</f>
        <v>1024</v>
      </c>
      <c r="C340" s="223">
        <f>SUM(C341:C341)</f>
        <v>1191</v>
      </c>
      <c r="D340" s="224">
        <f t="shared" ref="D340:D349" si="21">C340/B340*100</f>
        <v>116.30859375</v>
      </c>
      <c r="E340" s="222"/>
    </row>
    <row r="341" s="132" customFormat="1" spans="1:5">
      <c r="A341" s="222" t="s">
        <v>413</v>
      </c>
      <c r="B341" s="223">
        <v>1024</v>
      </c>
      <c r="C341" s="223">
        <v>1191</v>
      </c>
      <c r="D341" s="224">
        <f t="shared" si="21"/>
        <v>116.30859375</v>
      </c>
      <c r="E341" s="222"/>
    </row>
    <row r="342" s="132" customFormat="1" spans="1:5">
      <c r="A342" s="222" t="s">
        <v>414</v>
      </c>
      <c r="B342" s="223">
        <f>SUM(B343)</f>
        <v>0</v>
      </c>
      <c r="C342" s="223">
        <f>SUM(C343)</f>
        <v>7</v>
      </c>
      <c r="D342" s="224" t="e">
        <f t="shared" si="21"/>
        <v>#DIV/0!</v>
      </c>
      <c r="E342" s="222"/>
    </row>
    <row r="343" s="132" customFormat="1" spans="1:5">
      <c r="A343" s="222" t="s">
        <v>415</v>
      </c>
      <c r="B343" s="223"/>
      <c r="C343" s="223">
        <v>7</v>
      </c>
      <c r="D343" s="224" t="e">
        <f t="shared" si="21"/>
        <v>#DIV/0!</v>
      </c>
      <c r="E343" s="222"/>
    </row>
    <row r="344" s="132" customFormat="1" spans="1:5">
      <c r="A344" s="222" t="s">
        <v>416</v>
      </c>
      <c r="B344" s="225">
        <f>B353+B355+B345+B349+B359</f>
        <v>423</v>
      </c>
      <c r="C344" s="225">
        <f>C353+C355+C345+C349+C359</f>
        <v>476</v>
      </c>
      <c r="D344" s="224">
        <f t="shared" si="21"/>
        <v>112.529550827423</v>
      </c>
      <c r="E344" s="222"/>
    </row>
    <row r="345" s="132" customFormat="1" spans="1:5">
      <c r="A345" s="222" t="s">
        <v>417</v>
      </c>
      <c r="B345" s="225">
        <f>SUM(B346:B348)</f>
        <v>89</v>
      </c>
      <c r="C345" s="225">
        <f>SUM(C346:C348)</f>
        <v>49</v>
      </c>
      <c r="D345" s="224">
        <f t="shared" si="21"/>
        <v>55.0561797752809</v>
      </c>
      <c r="E345" s="222"/>
    </row>
    <row r="346" s="132" customFormat="1" spans="1:5">
      <c r="A346" s="222" t="s">
        <v>262</v>
      </c>
      <c r="B346" s="225">
        <v>29</v>
      </c>
      <c r="C346" s="225">
        <v>24</v>
      </c>
      <c r="D346" s="224">
        <f t="shared" si="21"/>
        <v>82.7586206896552</v>
      </c>
      <c r="E346" s="222"/>
    </row>
    <row r="347" s="132" customFormat="1" spans="1:5">
      <c r="A347" s="222" t="s">
        <v>418</v>
      </c>
      <c r="B347" s="225">
        <v>10</v>
      </c>
      <c r="C347" s="225">
        <v>13</v>
      </c>
      <c r="D347" s="224">
        <f t="shared" si="21"/>
        <v>130</v>
      </c>
      <c r="E347" s="222"/>
    </row>
    <row r="348" s="132" customFormat="1" spans="1:5">
      <c r="A348" s="222" t="s">
        <v>419</v>
      </c>
      <c r="B348" s="225">
        <v>50</v>
      </c>
      <c r="C348" s="225">
        <v>12</v>
      </c>
      <c r="D348" s="224">
        <f t="shared" si="21"/>
        <v>24</v>
      </c>
      <c r="E348" s="222"/>
    </row>
    <row r="349" s="132" customFormat="1" spans="1:5">
      <c r="A349" s="222" t="s">
        <v>420</v>
      </c>
      <c r="B349" s="225">
        <f>SUM(B350:B352)</f>
        <v>310</v>
      </c>
      <c r="C349" s="225">
        <f>SUM(C350:C352)</f>
        <v>305</v>
      </c>
      <c r="D349" s="224">
        <f t="shared" si="21"/>
        <v>98.3870967741936</v>
      </c>
      <c r="E349" s="222"/>
    </row>
    <row r="350" s="132" customFormat="1" spans="1:5">
      <c r="A350" s="222" t="s">
        <v>262</v>
      </c>
      <c r="B350" s="225"/>
      <c r="C350" s="225"/>
      <c r="D350" s="224"/>
      <c r="E350" s="222"/>
    </row>
    <row r="351" s="132" customFormat="1" spans="1:5">
      <c r="A351" s="222" t="s">
        <v>421</v>
      </c>
      <c r="B351" s="225">
        <v>310</v>
      </c>
      <c r="C351" s="225">
        <v>305</v>
      </c>
      <c r="D351" s="224">
        <f>C351/B351*100</f>
        <v>98.3870967741936</v>
      </c>
      <c r="E351" s="222"/>
    </row>
    <row r="352" s="132" customFormat="1" spans="1:5">
      <c r="A352" s="222" t="s">
        <v>422</v>
      </c>
      <c r="B352" s="225"/>
      <c r="C352" s="225"/>
      <c r="D352" s="224"/>
      <c r="E352" s="222"/>
    </row>
    <row r="353" s="132" customFormat="1" spans="1:5">
      <c r="A353" s="222" t="s">
        <v>423</v>
      </c>
      <c r="B353" s="225">
        <f>SUM(B354:B354)</f>
        <v>2</v>
      </c>
      <c r="C353" s="225">
        <f>SUM(C354:C354)</f>
        <v>96</v>
      </c>
      <c r="D353" s="224"/>
      <c r="E353" s="222"/>
    </row>
    <row r="354" s="132" customFormat="1" spans="1:5">
      <c r="A354" s="222" t="s">
        <v>424</v>
      </c>
      <c r="B354" s="225">
        <v>2</v>
      </c>
      <c r="C354" s="225">
        <v>96</v>
      </c>
      <c r="D354" s="224"/>
      <c r="E354" s="222"/>
    </row>
    <row r="355" s="132" customFormat="1" spans="1:5">
      <c r="A355" s="222" t="s">
        <v>425</v>
      </c>
      <c r="B355" s="225">
        <f>SUM(B356:B358)</f>
        <v>22</v>
      </c>
      <c r="C355" s="225">
        <f>SUM(C356:C358)</f>
        <v>23</v>
      </c>
      <c r="D355" s="224">
        <f>C355/B355*100</f>
        <v>104.545454545455</v>
      </c>
      <c r="E355" s="222"/>
    </row>
    <row r="356" s="132" customFormat="1" spans="1:5">
      <c r="A356" s="222" t="s">
        <v>426</v>
      </c>
      <c r="B356" s="225">
        <v>10</v>
      </c>
      <c r="C356" s="225">
        <v>10</v>
      </c>
      <c r="D356" s="224"/>
      <c r="E356" s="222"/>
    </row>
    <row r="357" s="132" customFormat="1" spans="1:5">
      <c r="A357" s="222" t="s">
        <v>427</v>
      </c>
      <c r="B357" s="225"/>
      <c r="C357" s="225">
        <v>1</v>
      </c>
      <c r="D357" s="224"/>
      <c r="E357" s="222"/>
    </row>
    <row r="358" s="132" customFormat="1" spans="1:5">
      <c r="A358" s="222" t="s">
        <v>428</v>
      </c>
      <c r="B358" s="225">
        <v>12</v>
      </c>
      <c r="C358" s="225">
        <v>12</v>
      </c>
      <c r="D358" s="224"/>
      <c r="E358" s="222"/>
    </row>
    <row r="359" s="132" customFormat="1" spans="1:5">
      <c r="A359" s="222" t="s">
        <v>429</v>
      </c>
      <c r="B359" s="225"/>
      <c r="C359" s="225">
        <v>3</v>
      </c>
      <c r="D359" s="224" t="e">
        <f>C359/B359*100</f>
        <v>#DIV/0!</v>
      </c>
      <c r="E359" s="222"/>
    </row>
    <row r="360" s="132" customFormat="1" spans="1:5">
      <c r="A360" s="222" t="s">
        <v>430</v>
      </c>
      <c r="B360" s="225">
        <f>B361</f>
        <v>800</v>
      </c>
      <c r="C360" s="225"/>
      <c r="D360" s="224">
        <f>C360/B360*100</f>
        <v>0</v>
      </c>
      <c r="E360" s="222"/>
    </row>
    <row r="361" s="132" customFormat="1" spans="1:5">
      <c r="A361" s="222" t="s">
        <v>431</v>
      </c>
      <c r="B361" s="225">
        <f>B362</f>
        <v>800</v>
      </c>
      <c r="C361" s="225"/>
      <c r="D361" s="224">
        <f>C361/B361*100</f>
        <v>0</v>
      </c>
      <c r="E361" s="222"/>
    </row>
    <row r="362" s="132" customFormat="1" spans="1:5">
      <c r="A362" s="222" t="s">
        <v>432</v>
      </c>
      <c r="B362" s="225">
        <v>800</v>
      </c>
      <c r="C362" s="225"/>
      <c r="D362" s="224">
        <f>C362/B362*100</f>
        <v>0</v>
      </c>
      <c r="E362" s="222"/>
    </row>
    <row r="363" s="132" customFormat="1" spans="1:5">
      <c r="A363" s="222" t="s">
        <v>433</v>
      </c>
      <c r="B363" s="225">
        <f>B364</f>
        <v>0</v>
      </c>
      <c r="C363" s="225">
        <f>C364</f>
        <v>170</v>
      </c>
      <c r="D363" s="224"/>
      <c r="E363" s="222"/>
    </row>
    <row r="364" s="132" customFormat="1" spans="1:5">
      <c r="A364" s="222" t="s">
        <v>434</v>
      </c>
      <c r="B364" s="225">
        <f>SUM(B365)</f>
        <v>0</v>
      </c>
      <c r="C364" s="225">
        <f>SUM(C365)</f>
        <v>170</v>
      </c>
      <c r="D364" s="224"/>
      <c r="E364" s="222"/>
    </row>
    <row r="365" s="132" customFormat="1" spans="1:5">
      <c r="A365" s="222" t="s">
        <v>435</v>
      </c>
      <c r="B365" s="225"/>
      <c r="C365" s="225">
        <v>170</v>
      </c>
      <c r="D365" s="224"/>
      <c r="E365" s="222"/>
    </row>
    <row r="366" s="132" customFormat="1" spans="1:5">
      <c r="A366" s="222" t="s">
        <v>436</v>
      </c>
      <c r="B366" s="225">
        <f>B367</f>
        <v>4904</v>
      </c>
      <c r="C366" s="225">
        <f>C367</f>
        <v>4855</v>
      </c>
      <c r="D366" s="224">
        <f>C366/B366*100</f>
        <v>99.0008156606852</v>
      </c>
      <c r="E366" s="222"/>
    </row>
    <row r="367" s="132" customFormat="1" spans="1:5">
      <c r="A367" s="222" t="s">
        <v>437</v>
      </c>
      <c r="B367" s="225">
        <f>SUM(B368:B369)</f>
        <v>4904</v>
      </c>
      <c r="C367" s="225">
        <f>SUM(C368:C369)</f>
        <v>4855</v>
      </c>
      <c r="D367" s="224">
        <f>C367/B367*100</f>
        <v>99.0008156606852</v>
      </c>
      <c r="E367" s="222"/>
    </row>
    <row r="368" s="132" customFormat="1" spans="1:5">
      <c r="A368" s="222" t="s">
        <v>438</v>
      </c>
      <c r="B368" s="225"/>
      <c r="C368" s="225">
        <v>4855</v>
      </c>
      <c r="D368" s="224"/>
      <c r="E368" s="222"/>
    </row>
    <row r="369" s="132" customFormat="1" spans="1:5">
      <c r="A369" s="222" t="s">
        <v>439</v>
      </c>
      <c r="B369" s="225">
        <v>4904</v>
      </c>
      <c r="C369" s="225"/>
      <c r="D369" s="224"/>
      <c r="E369" s="222"/>
    </row>
    <row r="370" s="132" customFormat="1" spans="1:5">
      <c r="A370" s="222" t="s">
        <v>440</v>
      </c>
      <c r="B370" s="225">
        <f>SUM(B371)</f>
        <v>0</v>
      </c>
      <c r="C370" s="225">
        <f>SUM(C371)</f>
        <v>14</v>
      </c>
      <c r="D370" s="224"/>
      <c r="E370" s="222"/>
    </row>
    <row r="371" s="132" customFormat="1" spans="1:5">
      <c r="A371" s="222" t="s">
        <v>441</v>
      </c>
      <c r="B371" s="225">
        <f>SUM(B372)</f>
        <v>0</v>
      </c>
      <c r="C371" s="225">
        <f>SUM(C372)</f>
        <v>14</v>
      </c>
      <c r="D371" s="224"/>
      <c r="E371" s="222"/>
    </row>
    <row r="372" s="132" customFormat="1" spans="1:5">
      <c r="A372" s="222" t="s">
        <v>442</v>
      </c>
      <c r="B372" s="225"/>
      <c r="C372" s="225">
        <v>14</v>
      </c>
      <c r="D372" s="224"/>
      <c r="E372" s="222"/>
    </row>
    <row r="373" s="132" customFormat="1" ht="16.35" customHeight="1" spans="1:6">
      <c r="A373" s="218" t="s">
        <v>443</v>
      </c>
      <c r="B373" s="230">
        <f>B5+B67+B71+B82+B107+B112+B128+B179+B218+B232+B246+B293+B297+B314+B322+B327+B335+B360+B363+B366+B370+B344</f>
        <v>86550</v>
      </c>
      <c r="C373" s="230">
        <f>C5+C67+C71+C82+C107+C112+C128+C179+C218+C232+C246+C293+C297+C314+C322+C327+C335+C360+C363+C366+C370+C344</f>
        <v>108126</v>
      </c>
      <c r="D373" s="224">
        <f>C373/B373*100</f>
        <v>124.928942807626</v>
      </c>
      <c r="E373" s="231"/>
      <c r="F373" s="232"/>
    </row>
  </sheetData>
  <mergeCells count="3">
    <mergeCell ref="A2:E2"/>
    <mergeCell ref="A3:C3"/>
    <mergeCell ref="D3:E3"/>
  </mergeCells>
  <pageMargins left="0.700694444444445" right="0.700694444444445" top="0.751388888888889" bottom="0.751388888888889" header="0.297916666666667" footer="0.297916666666667"/>
  <pageSetup paperSize="9" scale="95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6"/>
  </sheetPr>
  <dimension ref="A1:C70"/>
  <sheetViews>
    <sheetView tabSelected="1" workbookViewId="0">
      <selection activeCell="L15" sqref="L15"/>
    </sheetView>
  </sheetViews>
  <sheetFormatPr defaultColWidth="8.875" defaultRowHeight="14.25" outlineLevelCol="2"/>
  <cols>
    <col min="1" max="1" width="47.125" style="193" customWidth="1"/>
    <col min="2" max="2" width="12.375" style="193" customWidth="1"/>
    <col min="3" max="3" width="20" style="192" customWidth="1"/>
    <col min="4" max="16384" width="8.875" style="192"/>
  </cols>
  <sheetData>
    <row r="1" spans="1:1">
      <c r="A1" s="108" t="s">
        <v>444</v>
      </c>
    </row>
    <row r="2" s="192" customFormat="1" ht="30" customHeight="1" spans="1:3">
      <c r="A2" s="194" t="s">
        <v>445</v>
      </c>
      <c r="B2" s="194"/>
      <c r="C2" s="194"/>
    </row>
    <row r="3" s="192" customFormat="1" ht="20" customHeight="1" spans="1:3">
      <c r="A3" s="195"/>
      <c r="B3" s="193"/>
      <c r="C3" s="196" t="s">
        <v>32</v>
      </c>
    </row>
    <row r="4" s="192" customFormat="1" ht="20" customHeight="1" spans="1:3">
      <c r="A4" s="197" t="s">
        <v>446</v>
      </c>
      <c r="B4" s="197" t="s">
        <v>41</v>
      </c>
      <c r="C4" s="197" t="s">
        <v>38</v>
      </c>
    </row>
    <row r="5" s="192" customFormat="1" ht="25" customHeight="1" spans="1:3">
      <c r="A5" s="198" t="s">
        <v>447</v>
      </c>
      <c r="B5" s="199">
        <f>SUM(B6:B9)</f>
        <v>8678</v>
      </c>
      <c r="C5" s="200"/>
    </row>
    <row r="6" s="192" customFormat="1" ht="25" customHeight="1" spans="1:3">
      <c r="A6" s="201" t="s">
        <v>448</v>
      </c>
      <c r="B6" s="199">
        <v>5357</v>
      </c>
      <c r="C6" s="200"/>
    </row>
    <row r="7" s="192" customFormat="1" ht="25" customHeight="1" spans="1:3">
      <c r="A7" s="201" t="s">
        <v>449</v>
      </c>
      <c r="B7" s="199">
        <v>1333</v>
      </c>
      <c r="C7" s="200"/>
    </row>
    <row r="8" s="192" customFormat="1" ht="25" customHeight="1" spans="1:3">
      <c r="A8" s="201" t="s">
        <v>450</v>
      </c>
      <c r="B8" s="199">
        <v>345</v>
      </c>
      <c r="C8" s="200"/>
    </row>
    <row r="9" s="192" customFormat="1" ht="25" customHeight="1" spans="1:3">
      <c r="A9" s="201" t="s">
        <v>451</v>
      </c>
      <c r="B9" s="199">
        <v>1643</v>
      </c>
      <c r="C9" s="200"/>
    </row>
    <row r="10" s="192" customFormat="1" ht="25" customHeight="1" spans="1:3">
      <c r="A10" s="198" t="s">
        <v>452</v>
      </c>
      <c r="B10" s="199">
        <f>SUM(B11:B20)</f>
        <v>14093</v>
      </c>
      <c r="C10" s="200"/>
    </row>
    <row r="11" s="192" customFormat="1" ht="25" customHeight="1" spans="1:3">
      <c r="A11" s="201" t="s">
        <v>453</v>
      </c>
      <c r="B11" s="199">
        <v>2307</v>
      </c>
      <c r="C11" s="200"/>
    </row>
    <row r="12" s="192" customFormat="1" ht="25" customHeight="1" spans="1:3">
      <c r="A12" s="201" t="s">
        <v>454</v>
      </c>
      <c r="B12" s="199">
        <v>30</v>
      </c>
      <c r="C12" s="200"/>
    </row>
    <row r="13" s="192" customFormat="1" ht="25" customHeight="1" spans="1:3">
      <c r="A13" s="201" t="s">
        <v>455</v>
      </c>
      <c r="B13" s="199">
        <v>42</v>
      </c>
      <c r="C13" s="200"/>
    </row>
    <row r="14" s="192" customFormat="1" ht="25" customHeight="1" spans="1:3">
      <c r="A14" s="201" t="s">
        <v>456</v>
      </c>
      <c r="B14" s="199">
        <v>138</v>
      </c>
      <c r="C14" s="200"/>
    </row>
    <row r="15" s="192" customFormat="1" ht="25" customHeight="1" spans="1:3">
      <c r="A15" s="201" t="s">
        <v>457</v>
      </c>
      <c r="B15" s="199">
        <v>3974</v>
      </c>
      <c r="C15" s="200"/>
    </row>
    <row r="16" s="192" customFormat="1" ht="25" customHeight="1" spans="1:3">
      <c r="A16" s="201" t="s">
        <v>458</v>
      </c>
      <c r="B16" s="199">
        <v>15</v>
      </c>
      <c r="C16" s="200"/>
    </row>
    <row r="17" s="192" customFormat="1" ht="25" customHeight="1" spans="1:3">
      <c r="A17" s="201" t="s">
        <v>459</v>
      </c>
      <c r="B17" s="199"/>
      <c r="C17" s="200"/>
    </row>
    <row r="18" s="192" customFormat="1" ht="25" customHeight="1" spans="1:3">
      <c r="A18" s="201" t="s">
        <v>460</v>
      </c>
      <c r="B18" s="199">
        <v>152</v>
      </c>
      <c r="C18" s="200"/>
    </row>
    <row r="19" s="192" customFormat="1" ht="25" customHeight="1" spans="1:3">
      <c r="A19" s="201" t="s">
        <v>461</v>
      </c>
      <c r="B19" s="199">
        <v>273</v>
      </c>
      <c r="C19" s="200"/>
    </row>
    <row r="20" s="192" customFormat="1" ht="25" customHeight="1" spans="1:3">
      <c r="A20" s="201" t="s">
        <v>462</v>
      </c>
      <c r="B20" s="199">
        <v>7162</v>
      </c>
      <c r="C20" s="200"/>
    </row>
    <row r="21" s="192" customFormat="1" ht="25" customHeight="1" spans="1:3">
      <c r="A21" s="198" t="s">
        <v>463</v>
      </c>
      <c r="B21" s="199">
        <f>SUM(B22:B28)</f>
        <v>28540</v>
      </c>
      <c r="C21" s="200"/>
    </row>
    <row r="22" s="192" customFormat="1" ht="25" customHeight="1" spans="1:3">
      <c r="A22" s="201" t="s">
        <v>464</v>
      </c>
      <c r="B22" s="199">
        <v>453</v>
      </c>
      <c r="C22" s="200"/>
    </row>
    <row r="23" s="192" customFormat="1" ht="25" customHeight="1" spans="1:3">
      <c r="A23" s="201" t="s">
        <v>465</v>
      </c>
      <c r="B23" s="199">
        <v>14763</v>
      </c>
      <c r="C23" s="202"/>
    </row>
    <row r="24" s="192" customFormat="1" ht="25" customHeight="1" spans="1:3">
      <c r="A24" s="201" t="s">
        <v>466</v>
      </c>
      <c r="B24" s="199">
        <v>40</v>
      </c>
      <c r="C24" s="202"/>
    </row>
    <row r="25" s="192" customFormat="1" ht="25" customHeight="1" spans="1:3">
      <c r="A25" s="201" t="s">
        <v>467</v>
      </c>
      <c r="B25" s="199">
        <v>6709</v>
      </c>
      <c r="C25" s="203"/>
    </row>
    <row r="26" s="192" customFormat="1" ht="25" customHeight="1" spans="1:3">
      <c r="A26" s="201" t="s">
        <v>468</v>
      </c>
      <c r="B26" s="199">
        <v>777</v>
      </c>
      <c r="C26" s="203"/>
    </row>
    <row r="27" s="192" customFormat="1" ht="25" customHeight="1" spans="1:3">
      <c r="A27" s="201" t="s">
        <v>469</v>
      </c>
      <c r="B27" s="199">
        <v>161</v>
      </c>
      <c r="C27" s="203"/>
    </row>
    <row r="28" s="192" customFormat="1" ht="25" customHeight="1" spans="1:3">
      <c r="A28" s="201" t="s">
        <v>470</v>
      </c>
      <c r="B28" s="199">
        <v>5637</v>
      </c>
      <c r="C28" s="203"/>
    </row>
    <row r="29" s="192" customFormat="1" ht="25" customHeight="1" spans="1:3">
      <c r="A29" s="198" t="s">
        <v>471</v>
      </c>
      <c r="B29" s="199">
        <f>SUM(B30:B35)</f>
        <v>31</v>
      </c>
      <c r="C29" s="203"/>
    </row>
    <row r="30" s="192" customFormat="1" ht="25" customHeight="1" spans="1:3">
      <c r="A30" s="201" t="s">
        <v>464</v>
      </c>
      <c r="B30" s="199"/>
      <c r="C30" s="203"/>
    </row>
    <row r="31" s="192" customFormat="1" ht="25" customHeight="1" spans="1:3">
      <c r="A31" s="201" t="s">
        <v>465</v>
      </c>
      <c r="B31" s="199">
        <v>5</v>
      </c>
      <c r="C31" s="203"/>
    </row>
    <row r="32" s="192" customFormat="1" ht="25" customHeight="1" spans="1:3">
      <c r="A32" s="201" t="s">
        <v>466</v>
      </c>
      <c r="B32" s="199">
        <v>0</v>
      </c>
      <c r="C32" s="203"/>
    </row>
    <row r="33" s="192" customFormat="1" ht="25" customHeight="1" spans="1:3">
      <c r="A33" s="201" t="s">
        <v>468</v>
      </c>
      <c r="B33" s="199">
        <v>26</v>
      </c>
      <c r="C33" s="203"/>
    </row>
    <row r="34" s="192" customFormat="1" ht="25" customHeight="1" spans="1:3">
      <c r="A34" s="201" t="s">
        <v>469</v>
      </c>
      <c r="B34" s="199">
        <v>0</v>
      </c>
      <c r="C34" s="203"/>
    </row>
    <row r="35" s="192" customFormat="1" ht="25" customHeight="1" spans="1:3">
      <c r="A35" s="201" t="s">
        <v>470</v>
      </c>
      <c r="B35" s="199"/>
      <c r="C35" s="203"/>
    </row>
    <row r="36" s="192" customFormat="1" ht="25" customHeight="1" spans="1:3">
      <c r="A36" s="198" t="s">
        <v>472</v>
      </c>
      <c r="B36" s="199">
        <f>SUM(B37:B39)</f>
        <v>16438</v>
      </c>
      <c r="C36" s="204"/>
    </row>
    <row r="37" s="192" customFormat="1" ht="25" customHeight="1" spans="1:3">
      <c r="A37" s="201" t="s">
        <v>473</v>
      </c>
      <c r="B37" s="199">
        <v>13716</v>
      </c>
      <c r="C37" s="200"/>
    </row>
    <row r="38" s="192" customFormat="1" ht="25" customHeight="1" spans="1:3">
      <c r="A38" s="201" t="s">
        <v>474</v>
      </c>
      <c r="B38" s="199">
        <v>2632</v>
      </c>
      <c r="C38" s="200"/>
    </row>
    <row r="39" s="192" customFormat="1" ht="25" customHeight="1" spans="1:3">
      <c r="A39" s="201" t="s">
        <v>475</v>
      </c>
      <c r="B39" s="199">
        <v>90</v>
      </c>
      <c r="C39" s="200"/>
    </row>
    <row r="40" s="192" customFormat="1" ht="25" customHeight="1" spans="1:3">
      <c r="A40" s="198" t="s">
        <v>476</v>
      </c>
      <c r="B40" s="199">
        <f>SUM(B41:B42)</f>
        <v>11279</v>
      </c>
      <c r="C40" s="205"/>
    </row>
    <row r="41" s="192" customFormat="1" ht="25" customHeight="1" spans="1:3">
      <c r="A41" s="201" t="s">
        <v>477</v>
      </c>
      <c r="B41" s="199">
        <v>10120</v>
      </c>
      <c r="C41" s="200"/>
    </row>
    <row r="42" s="192" customFormat="1" ht="25" customHeight="1" spans="1:3">
      <c r="A42" s="201" t="s">
        <v>478</v>
      </c>
      <c r="B42" s="199">
        <v>1159</v>
      </c>
      <c r="C42" s="200"/>
    </row>
    <row r="43" s="192" customFormat="1" ht="25" customHeight="1" spans="1:3">
      <c r="A43" s="198" t="s">
        <v>479</v>
      </c>
      <c r="B43" s="199">
        <f>SUM(B44:B46)</f>
        <v>9087</v>
      </c>
      <c r="C43" s="205"/>
    </row>
    <row r="44" s="192" customFormat="1" ht="25" customHeight="1" spans="1:3">
      <c r="A44" s="201" t="s">
        <v>480</v>
      </c>
      <c r="B44" s="199"/>
      <c r="C44" s="200"/>
    </row>
    <row r="45" s="192" customFormat="1" ht="25" customHeight="1" spans="1:3">
      <c r="A45" s="201" t="s">
        <v>481</v>
      </c>
      <c r="B45" s="199"/>
      <c r="C45" s="200"/>
    </row>
    <row r="46" s="192" customFormat="1" ht="25" customHeight="1" spans="1:3">
      <c r="A46" s="201" t="s">
        <v>482</v>
      </c>
      <c r="B46" s="199">
        <v>9087</v>
      </c>
      <c r="C46" s="200"/>
    </row>
    <row r="47" s="192" customFormat="1" ht="25" customHeight="1" spans="1:3">
      <c r="A47" s="198" t="s">
        <v>483</v>
      </c>
      <c r="B47" s="199">
        <f>SUM(B48:B49)</f>
        <v>192</v>
      </c>
      <c r="C47" s="205"/>
    </row>
    <row r="48" s="192" customFormat="1" ht="25" customHeight="1" spans="1:3">
      <c r="A48" s="201" t="s">
        <v>484</v>
      </c>
      <c r="B48" s="199">
        <v>182</v>
      </c>
      <c r="C48" s="200"/>
    </row>
    <row r="49" s="192" customFormat="1" ht="25" customHeight="1" spans="1:3">
      <c r="A49" s="201" t="s">
        <v>485</v>
      </c>
      <c r="B49" s="199">
        <v>10</v>
      </c>
      <c r="C49" s="200"/>
    </row>
    <row r="50" s="192" customFormat="1" ht="25" customHeight="1" spans="1:3">
      <c r="A50" s="198" t="s">
        <v>486</v>
      </c>
      <c r="B50" s="199">
        <f>SUM(B51:B55)</f>
        <v>12513</v>
      </c>
      <c r="C50" s="200"/>
    </row>
    <row r="51" s="192" customFormat="1" ht="25" customHeight="1" spans="1:3">
      <c r="A51" s="201" t="s">
        <v>487</v>
      </c>
      <c r="B51" s="199">
        <v>2839</v>
      </c>
      <c r="C51" s="200"/>
    </row>
    <row r="52" s="192" customFormat="1" ht="25" customHeight="1" spans="1:3">
      <c r="A52" s="201" t="s">
        <v>488</v>
      </c>
      <c r="B52" s="199">
        <v>32</v>
      </c>
      <c r="C52" s="200"/>
    </row>
    <row r="53" s="192" customFormat="1" ht="25" customHeight="1" spans="1:3">
      <c r="A53" s="201" t="s">
        <v>489</v>
      </c>
      <c r="B53" s="199">
        <v>425</v>
      </c>
      <c r="C53" s="200"/>
    </row>
    <row r="54" s="192" customFormat="1" ht="25" customHeight="1" spans="1:3">
      <c r="A54" s="201" t="s">
        <v>490</v>
      </c>
      <c r="B54" s="199"/>
      <c r="C54" s="200"/>
    </row>
    <row r="55" s="192" customFormat="1" ht="25" customHeight="1" spans="1:3">
      <c r="A55" s="201" t="s">
        <v>491</v>
      </c>
      <c r="B55" s="199">
        <v>9217</v>
      </c>
      <c r="C55" s="200"/>
    </row>
    <row r="56" s="192" customFormat="1" ht="25" customHeight="1" spans="1:3">
      <c r="A56" s="198" t="s">
        <v>492</v>
      </c>
      <c r="B56" s="199">
        <f>B57</f>
        <v>772</v>
      </c>
      <c r="C56" s="200"/>
    </row>
    <row r="57" s="192" customFormat="1" ht="25" customHeight="1" spans="1:3">
      <c r="A57" s="201" t="s">
        <v>493</v>
      </c>
      <c r="B57" s="199">
        <v>772</v>
      </c>
      <c r="C57" s="200"/>
    </row>
    <row r="58" s="192" customFormat="1" ht="25" customHeight="1" spans="1:3">
      <c r="A58" s="198" t="s">
        <v>494</v>
      </c>
      <c r="B58" s="199">
        <f>SUM(B59:B62)</f>
        <v>4869</v>
      </c>
      <c r="C58" s="200"/>
    </row>
    <row r="59" s="192" customFormat="1" ht="25" customHeight="1" spans="1:3">
      <c r="A59" s="201" t="s">
        <v>495</v>
      </c>
      <c r="B59" s="199">
        <v>4855</v>
      </c>
      <c r="C59" s="200"/>
    </row>
    <row r="60" s="192" customFormat="1" ht="25" customHeight="1" spans="1:3">
      <c r="A60" s="201" t="s">
        <v>496</v>
      </c>
      <c r="B60" s="199">
        <v>0</v>
      </c>
      <c r="C60" s="200"/>
    </row>
    <row r="61" s="192" customFormat="1" ht="25" customHeight="1" spans="1:3">
      <c r="A61" s="201" t="s">
        <v>497</v>
      </c>
      <c r="B61" s="199">
        <v>14</v>
      </c>
      <c r="C61" s="200"/>
    </row>
    <row r="62" s="192" customFormat="1" ht="25" customHeight="1" spans="1:3">
      <c r="A62" s="201" t="s">
        <v>498</v>
      </c>
      <c r="B62" s="199">
        <v>0</v>
      </c>
      <c r="C62" s="200"/>
    </row>
    <row r="63" s="192" customFormat="1" ht="25" customHeight="1" spans="1:3">
      <c r="A63" s="198" t="s">
        <v>499</v>
      </c>
      <c r="B63" s="199">
        <f>SUM(B64:B67)</f>
        <v>1634</v>
      </c>
      <c r="C63" s="200"/>
    </row>
    <row r="64" s="192" customFormat="1" ht="25" customHeight="1" spans="1:3">
      <c r="A64" s="201" t="s">
        <v>500</v>
      </c>
      <c r="B64" s="199">
        <v>0</v>
      </c>
      <c r="C64" s="200"/>
    </row>
    <row r="65" s="192" customFormat="1" ht="25" customHeight="1" spans="1:3">
      <c r="A65" s="201" t="s">
        <v>501</v>
      </c>
      <c r="B65" s="199">
        <v>0</v>
      </c>
      <c r="C65" s="200"/>
    </row>
    <row r="66" s="192" customFormat="1" ht="25" customHeight="1" spans="1:3">
      <c r="A66" s="201" t="s">
        <v>502</v>
      </c>
      <c r="B66" s="199">
        <v>11</v>
      </c>
      <c r="C66" s="200"/>
    </row>
    <row r="67" s="192" customFormat="1" ht="25" customHeight="1" spans="1:3">
      <c r="A67" s="206" t="s">
        <v>503</v>
      </c>
      <c r="B67" s="199">
        <v>1623</v>
      </c>
      <c r="C67" s="200"/>
    </row>
    <row r="68" s="192" customFormat="1" ht="25" customHeight="1" spans="1:3">
      <c r="A68" s="207"/>
      <c r="B68" s="199"/>
      <c r="C68" s="200"/>
    </row>
    <row r="69" s="192" customFormat="1" ht="25" customHeight="1" spans="1:3">
      <c r="A69" s="208" t="s">
        <v>91</v>
      </c>
      <c r="B69" s="209">
        <f>B63+B58+B56+B50+B47+B43+B40+B36+B29+B21+B10+B5</f>
        <v>108126</v>
      </c>
      <c r="C69" s="200"/>
    </row>
    <row r="70" s="192" customFormat="1" ht="34" customHeight="1" spans="1:3">
      <c r="A70" s="210"/>
      <c r="B70" s="210"/>
      <c r="C70" s="210"/>
    </row>
  </sheetData>
  <mergeCells count="2">
    <mergeCell ref="A2:C2"/>
    <mergeCell ref="A70:C70"/>
  </mergeCells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6"/>
  </sheetPr>
  <dimension ref="A1:C71"/>
  <sheetViews>
    <sheetView tabSelected="1" workbookViewId="0">
      <selection activeCell="L15" sqref="L15"/>
    </sheetView>
  </sheetViews>
  <sheetFormatPr defaultColWidth="12.125" defaultRowHeight="15.6" customHeight="1" outlineLevelCol="2"/>
  <cols>
    <col min="1" max="1" width="39.625" style="181" customWidth="1"/>
    <col min="2" max="2" width="16" style="181" customWidth="1"/>
    <col min="3" max="3" width="20.125" style="181" customWidth="1"/>
    <col min="4" max="205" width="12.125" style="181" customWidth="1"/>
    <col min="206" max="16384" width="12.125" style="181"/>
  </cols>
  <sheetData>
    <row r="1" s="1" customFormat="1" ht="17.25" customHeight="1" spans="1:3">
      <c r="A1" s="1" t="s">
        <v>504</v>
      </c>
      <c r="C1" s="182"/>
    </row>
    <row r="2" s="179" customFormat="1" ht="26.25" customHeight="1" spans="1:3">
      <c r="A2" s="87" t="s">
        <v>505</v>
      </c>
      <c r="B2" s="87"/>
      <c r="C2" s="87"/>
    </row>
    <row r="3" s="132" customFormat="1" ht="17" customHeight="1" spans="1:3">
      <c r="A3" s="183"/>
      <c r="B3" s="183"/>
      <c r="C3" s="89" t="s">
        <v>32</v>
      </c>
    </row>
    <row r="4" s="180" customFormat="1" ht="15" customHeight="1" spans="1:3">
      <c r="A4" s="184" t="s">
        <v>446</v>
      </c>
      <c r="B4" s="185" t="s">
        <v>506</v>
      </c>
      <c r="C4" s="185" t="s">
        <v>38</v>
      </c>
    </row>
    <row r="5" s="181" customFormat="1" ht="15" customHeight="1" spans="1:3">
      <c r="A5" s="186" t="s">
        <v>447</v>
      </c>
      <c r="B5" s="187">
        <f>SUM(B6:B9)</f>
        <v>8264</v>
      </c>
      <c r="C5" s="187"/>
    </row>
    <row r="6" s="181" customFormat="1" ht="15" customHeight="1" spans="1:3">
      <c r="A6" s="186" t="s">
        <v>507</v>
      </c>
      <c r="B6" s="188">
        <v>5357</v>
      </c>
      <c r="C6" s="187"/>
    </row>
    <row r="7" s="181" customFormat="1" ht="15" customHeight="1" spans="1:3">
      <c r="A7" s="186" t="s">
        <v>508</v>
      </c>
      <c r="B7" s="188">
        <v>1072</v>
      </c>
      <c r="C7" s="187"/>
    </row>
    <row r="8" s="181" customFormat="1" ht="15" customHeight="1" spans="1:3">
      <c r="A8" s="186" t="s">
        <v>509</v>
      </c>
      <c r="B8" s="188">
        <v>299</v>
      </c>
      <c r="C8" s="187"/>
    </row>
    <row r="9" s="181" customFormat="1" ht="15" customHeight="1" spans="1:3">
      <c r="A9" s="186" t="s">
        <v>510</v>
      </c>
      <c r="B9" s="188">
        <v>1536</v>
      </c>
      <c r="C9" s="187"/>
    </row>
    <row r="10" s="181" customFormat="1" ht="15" customHeight="1" spans="1:3">
      <c r="A10" s="186" t="s">
        <v>452</v>
      </c>
      <c r="B10" s="187">
        <f>SUM(B11:B20)</f>
        <v>1031</v>
      </c>
      <c r="C10" s="187"/>
    </row>
    <row r="11" s="181" customFormat="1" ht="15" customHeight="1" spans="1:3">
      <c r="A11" s="186" t="s">
        <v>511</v>
      </c>
      <c r="B11" s="188">
        <v>553</v>
      </c>
      <c r="C11" s="187"/>
    </row>
    <row r="12" s="181" customFormat="1" ht="15" customHeight="1" spans="1:3">
      <c r="A12" s="186" t="s">
        <v>512</v>
      </c>
      <c r="B12" s="188">
        <v>3</v>
      </c>
      <c r="C12" s="187"/>
    </row>
    <row r="13" s="181" customFormat="1" ht="15" customHeight="1" spans="1:3">
      <c r="A13" s="186" t="s">
        <v>513</v>
      </c>
      <c r="B13" s="188">
        <v>3</v>
      </c>
      <c r="C13" s="187"/>
    </row>
    <row r="14" s="181" customFormat="1" ht="15" customHeight="1" spans="1:3">
      <c r="A14" s="186" t="s">
        <v>514</v>
      </c>
      <c r="B14" s="188">
        <v>2</v>
      </c>
      <c r="C14" s="187"/>
    </row>
    <row r="15" s="181" customFormat="1" ht="15" customHeight="1" spans="1:3">
      <c r="A15" s="186" t="s">
        <v>515</v>
      </c>
      <c r="B15" s="188">
        <v>307</v>
      </c>
      <c r="C15" s="187"/>
    </row>
    <row r="16" s="181" customFormat="1" ht="15" customHeight="1" spans="1:3">
      <c r="A16" s="186" t="s">
        <v>516</v>
      </c>
      <c r="B16" s="188">
        <v>6</v>
      </c>
      <c r="C16" s="187"/>
    </row>
    <row r="17" s="181" customFormat="1" ht="15" customHeight="1" spans="1:3">
      <c r="A17" s="186" t="s">
        <v>517</v>
      </c>
      <c r="B17" s="188">
        <v>0</v>
      </c>
      <c r="C17" s="187"/>
    </row>
    <row r="18" s="181" customFormat="1" ht="15" customHeight="1" spans="1:3">
      <c r="A18" s="186" t="s">
        <v>518</v>
      </c>
      <c r="B18" s="188">
        <v>102</v>
      </c>
      <c r="C18" s="187"/>
    </row>
    <row r="19" s="181" customFormat="1" ht="15" customHeight="1" spans="1:3">
      <c r="A19" s="186" t="s">
        <v>519</v>
      </c>
      <c r="B19" s="188">
        <v>13</v>
      </c>
      <c r="C19" s="187"/>
    </row>
    <row r="20" s="181" customFormat="1" ht="15" customHeight="1" spans="1:3">
      <c r="A20" s="186" t="s">
        <v>520</v>
      </c>
      <c r="B20" s="188">
        <v>42</v>
      </c>
      <c r="C20" s="187"/>
    </row>
    <row r="21" s="181" customFormat="1" ht="15" customHeight="1" spans="1:3">
      <c r="A21" s="186" t="s">
        <v>463</v>
      </c>
      <c r="B21" s="187">
        <f>SUM(B22:B28)</f>
        <v>5</v>
      </c>
      <c r="C21" s="187"/>
    </row>
    <row r="22" s="181" customFormat="1" ht="15" customHeight="1" spans="1:3">
      <c r="A22" s="186" t="s">
        <v>521</v>
      </c>
      <c r="B22" s="187">
        <v>0</v>
      </c>
      <c r="C22" s="187"/>
    </row>
    <row r="23" s="181" customFormat="1" ht="15" customHeight="1" spans="1:3">
      <c r="A23" s="186" t="s">
        <v>522</v>
      </c>
      <c r="B23" s="187">
        <v>0</v>
      </c>
      <c r="C23" s="187"/>
    </row>
    <row r="24" s="181" customFormat="1" ht="15" customHeight="1" spans="1:3">
      <c r="A24" s="186" t="s">
        <v>523</v>
      </c>
      <c r="B24" s="187">
        <v>0</v>
      </c>
      <c r="C24" s="187"/>
    </row>
    <row r="25" s="181" customFormat="1" ht="15" customHeight="1" spans="1:3">
      <c r="A25" s="186" t="s">
        <v>524</v>
      </c>
      <c r="B25" s="187">
        <v>0</v>
      </c>
      <c r="C25" s="187"/>
    </row>
    <row r="26" s="181" customFormat="1" ht="15" customHeight="1" spans="1:3">
      <c r="A26" s="186" t="s">
        <v>525</v>
      </c>
      <c r="B26" s="187">
        <v>5</v>
      </c>
      <c r="C26" s="187"/>
    </row>
    <row r="27" s="181" customFormat="1" ht="15" customHeight="1" spans="1:3">
      <c r="A27" s="186" t="s">
        <v>526</v>
      </c>
      <c r="B27" s="187">
        <v>0</v>
      </c>
      <c r="C27" s="187"/>
    </row>
    <row r="28" s="181" customFormat="1" ht="15" customHeight="1" spans="1:3">
      <c r="A28" s="186" t="s">
        <v>527</v>
      </c>
      <c r="B28" s="187">
        <v>0</v>
      </c>
      <c r="C28" s="187"/>
    </row>
    <row r="29" s="181" customFormat="1" ht="15" customHeight="1" spans="1:3">
      <c r="A29" s="186" t="s">
        <v>471</v>
      </c>
      <c r="B29" s="187">
        <v>0</v>
      </c>
      <c r="C29" s="187"/>
    </row>
    <row r="30" s="181" customFormat="1" ht="15" customHeight="1" spans="1:3">
      <c r="A30" s="186" t="s">
        <v>521</v>
      </c>
      <c r="B30" s="187">
        <v>0</v>
      </c>
      <c r="C30" s="187"/>
    </row>
    <row r="31" s="181" customFormat="1" ht="15" customHeight="1" spans="1:3">
      <c r="A31" s="186" t="s">
        <v>522</v>
      </c>
      <c r="B31" s="187">
        <v>0</v>
      </c>
      <c r="C31" s="187"/>
    </row>
    <row r="32" s="181" customFormat="1" ht="15" customHeight="1" spans="1:3">
      <c r="A32" s="186" t="s">
        <v>523</v>
      </c>
      <c r="B32" s="187">
        <v>0</v>
      </c>
      <c r="C32" s="187"/>
    </row>
    <row r="33" s="181" customFormat="1" ht="15" customHeight="1" spans="1:3">
      <c r="A33" s="186" t="s">
        <v>525</v>
      </c>
      <c r="B33" s="187">
        <v>0</v>
      </c>
      <c r="C33" s="187"/>
    </row>
    <row r="34" s="181" customFormat="1" ht="15" customHeight="1" spans="1:3">
      <c r="A34" s="186" t="s">
        <v>526</v>
      </c>
      <c r="B34" s="187">
        <v>0</v>
      </c>
      <c r="C34" s="187"/>
    </row>
    <row r="35" s="181" customFormat="1" ht="15" customHeight="1" spans="1:3">
      <c r="A35" s="186" t="s">
        <v>527</v>
      </c>
      <c r="B35" s="187">
        <v>0</v>
      </c>
      <c r="C35" s="187"/>
    </row>
    <row r="36" s="181" customFormat="1" ht="15" customHeight="1" spans="1:3">
      <c r="A36" s="186" t="s">
        <v>472</v>
      </c>
      <c r="B36" s="187">
        <f>SUM(B37:B39)</f>
        <v>13601</v>
      </c>
      <c r="C36" s="187"/>
    </row>
    <row r="37" s="181" customFormat="1" ht="15" customHeight="1" spans="1:3">
      <c r="A37" s="186" t="s">
        <v>528</v>
      </c>
      <c r="B37" s="187">
        <v>13567</v>
      </c>
      <c r="C37" s="187"/>
    </row>
    <row r="38" s="181" customFormat="1" ht="15" customHeight="1" spans="1:3">
      <c r="A38" s="186" t="s">
        <v>529</v>
      </c>
      <c r="B38" s="187">
        <v>34</v>
      </c>
      <c r="C38" s="187"/>
    </row>
    <row r="39" s="181" customFormat="1" ht="15" customHeight="1" spans="1:3">
      <c r="A39" s="186" t="s">
        <v>530</v>
      </c>
      <c r="B39" s="187">
        <v>0</v>
      </c>
      <c r="C39" s="187"/>
    </row>
    <row r="40" s="181" customFormat="1" ht="15" customHeight="1" spans="1:3">
      <c r="A40" s="186" t="s">
        <v>476</v>
      </c>
      <c r="B40" s="187">
        <f>B41+B42</f>
        <v>0</v>
      </c>
      <c r="C40" s="187"/>
    </row>
    <row r="41" s="181" customFormat="1" ht="15" customHeight="1" spans="1:3">
      <c r="A41" s="186" t="s">
        <v>531</v>
      </c>
      <c r="B41" s="188"/>
      <c r="C41" s="187"/>
    </row>
    <row r="42" s="181" customFormat="1" ht="15" customHeight="1" spans="1:3">
      <c r="A42" s="186" t="s">
        <v>532</v>
      </c>
      <c r="B42" s="187"/>
      <c r="C42" s="187"/>
    </row>
    <row r="43" s="181" customFormat="1" ht="15" customHeight="1" spans="1:3">
      <c r="A43" s="186" t="s">
        <v>479</v>
      </c>
      <c r="B43" s="187">
        <f>SUM(B44:B46)</f>
        <v>0</v>
      </c>
      <c r="C43" s="187"/>
    </row>
    <row r="44" s="181" customFormat="1" ht="15" customHeight="1" spans="1:3">
      <c r="A44" s="186" t="s">
        <v>533</v>
      </c>
      <c r="B44" s="188"/>
      <c r="C44" s="187"/>
    </row>
    <row r="45" s="181" customFormat="1" ht="15" customHeight="1" spans="1:3">
      <c r="A45" s="186" t="s">
        <v>534</v>
      </c>
      <c r="B45" s="188"/>
      <c r="C45" s="187"/>
    </row>
    <row r="46" s="181" customFormat="1" ht="15" customHeight="1" spans="1:3">
      <c r="A46" s="186" t="s">
        <v>535</v>
      </c>
      <c r="B46" s="188"/>
      <c r="C46" s="187"/>
    </row>
    <row r="47" s="181" customFormat="1" ht="15" customHeight="1" spans="1:3">
      <c r="A47" s="186" t="s">
        <v>483</v>
      </c>
      <c r="B47" s="187">
        <v>0</v>
      </c>
      <c r="C47" s="187"/>
    </row>
    <row r="48" s="181" customFormat="1" ht="15" customHeight="1" spans="1:3">
      <c r="A48" s="186" t="s">
        <v>536</v>
      </c>
      <c r="B48" s="187">
        <v>0</v>
      </c>
      <c r="C48" s="187"/>
    </row>
    <row r="49" s="181" customFormat="1" ht="15" customHeight="1" spans="1:3">
      <c r="A49" s="186" t="s">
        <v>537</v>
      </c>
      <c r="B49" s="187">
        <v>0</v>
      </c>
      <c r="C49" s="187"/>
    </row>
    <row r="50" s="181" customFormat="1" ht="15" customHeight="1" spans="1:3">
      <c r="A50" s="186" t="s">
        <v>486</v>
      </c>
      <c r="B50" s="187">
        <f>SUM(B51:B55)</f>
        <v>1</v>
      </c>
      <c r="C50" s="187"/>
    </row>
    <row r="51" s="181" customFormat="1" ht="15" customHeight="1" spans="1:3">
      <c r="A51" s="189" t="s">
        <v>538</v>
      </c>
      <c r="B51" s="188">
        <v>1</v>
      </c>
      <c r="C51" s="187"/>
    </row>
    <row r="52" s="181" customFormat="1" ht="15" customHeight="1" spans="1:3">
      <c r="A52" s="189" t="s">
        <v>539</v>
      </c>
      <c r="B52" s="188"/>
      <c r="C52" s="187"/>
    </row>
    <row r="53" s="181" customFormat="1" ht="15" customHeight="1" spans="1:3">
      <c r="A53" s="189" t="s">
        <v>540</v>
      </c>
      <c r="B53" s="188"/>
      <c r="C53" s="187"/>
    </row>
    <row r="54" s="181" customFormat="1" ht="15" customHeight="1" spans="1:3">
      <c r="A54" s="189" t="s">
        <v>541</v>
      </c>
      <c r="B54" s="188"/>
      <c r="C54" s="187"/>
    </row>
    <row r="55" s="181" customFormat="1" ht="15" customHeight="1" spans="1:3">
      <c r="A55" s="186" t="s">
        <v>542</v>
      </c>
      <c r="B55" s="188"/>
      <c r="C55" s="187"/>
    </row>
    <row r="56" s="181" customFormat="1" ht="15" customHeight="1" spans="1:3">
      <c r="A56" s="186" t="s">
        <v>492</v>
      </c>
      <c r="B56" s="187">
        <f>B57+B58</f>
        <v>0</v>
      </c>
      <c r="C56" s="187"/>
    </row>
    <row r="57" s="181" customFormat="1" ht="15" customHeight="1" spans="1:3">
      <c r="A57" s="186" t="s">
        <v>543</v>
      </c>
      <c r="B57" s="188"/>
      <c r="C57" s="187"/>
    </row>
    <row r="58" s="181" customFormat="1" ht="15" customHeight="1" spans="1:3">
      <c r="A58" s="186" t="s">
        <v>544</v>
      </c>
      <c r="B58" s="188"/>
      <c r="C58" s="187"/>
    </row>
    <row r="59" s="181" customFormat="1" ht="15" customHeight="1" spans="1:3">
      <c r="A59" s="186" t="s">
        <v>494</v>
      </c>
      <c r="B59" s="187">
        <f>SUM(B60:B63)</f>
        <v>0</v>
      </c>
      <c r="C59" s="187"/>
    </row>
    <row r="60" s="181" customFormat="1" ht="15" customHeight="1" spans="1:3">
      <c r="A60" s="186" t="s">
        <v>545</v>
      </c>
      <c r="B60" s="188"/>
      <c r="C60" s="187"/>
    </row>
    <row r="61" s="181" customFormat="1" ht="15" customHeight="1" spans="1:3">
      <c r="A61" s="186" t="s">
        <v>546</v>
      </c>
      <c r="B61" s="187"/>
      <c r="C61" s="187"/>
    </row>
    <row r="62" s="181" customFormat="1" ht="15" customHeight="1" spans="1:3">
      <c r="A62" s="186" t="s">
        <v>547</v>
      </c>
      <c r="B62" s="187"/>
      <c r="C62" s="187"/>
    </row>
    <row r="63" s="181" customFormat="1" ht="15" customHeight="1" spans="1:3">
      <c r="A63" s="186" t="s">
        <v>548</v>
      </c>
      <c r="B63" s="187"/>
      <c r="C63" s="187"/>
    </row>
    <row r="64" s="181" customFormat="1" ht="15" customHeight="1" spans="1:3">
      <c r="A64" s="186" t="s">
        <v>499</v>
      </c>
      <c r="B64" s="187">
        <f>SUM(B65:B68)</f>
        <v>0</v>
      </c>
      <c r="C64" s="187"/>
    </row>
    <row r="65" s="181" customFormat="1" ht="15" customHeight="1" spans="1:3">
      <c r="A65" s="186" t="s">
        <v>549</v>
      </c>
      <c r="B65" s="187"/>
      <c r="C65" s="187"/>
    </row>
    <row r="66" s="181" customFormat="1" ht="15" customHeight="1" spans="1:3">
      <c r="A66" s="186" t="s">
        <v>550</v>
      </c>
      <c r="B66" s="187"/>
      <c r="C66" s="187"/>
    </row>
    <row r="67" s="181" customFormat="1" ht="15" customHeight="1" spans="1:3">
      <c r="A67" s="186" t="s">
        <v>551</v>
      </c>
      <c r="B67" s="187"/>
      <c r="C67" s="187"/>
    </row>
    <row r="68" s="181" customFormat="1" ht="15" customHeight="1" spans="1:3">
      <c r="A68" s="186" t="s">
        <v>434</v>
      </c>
      <c r="B68" s="187"/>
      <c r="C68" s="187"/>
    </row>
    <row r="69" s="181" customFormat="1" ht="15" customHeight="1" spans="1:3">
      <c r="A69" s="190" t="s">
        <v>552</v>
      </c>
      <c r="B69" s="191">
        <f>B5+B10+B21+B29+B36+B40+B43+B47+B50+B56+B59+B64</f>
        <v>22902</v>
      </c>
      <c r="C69" s="191"/>
    </row>
    <row r="70" s="181" customFormat="1" ht="17.25" customHeight="1"/>
    <row r="71" s="181" customFormat="1" ht="15.75" customHeight="1"/>
  </sheetData>
  <mergeCells count="1">
    <mergeCell ref="A2:C2"/>
  </mergeCells>
  <pageMargins left="0.751388888888889" right="0.751388888888889" top="1" bottom="1" header="0.5" footer="0.5"/>
  <pageSetup paperSize="9" scale="97" orientation="portrait" horizontalDpi="600"/>
  <headerFooter/>
  <rowBreaks count="1" manualBreakCount="1">
    <brk id="42" max="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6"/>
  </sheetPr>
  <dimension ref="A1:D20"/>
  <sheetViews>
    <sheetView showZeros="0" tabSelected="1" workbookViewId="0">
      <pane ySplit="4" topLeftCell="A11" activePane="bottomLeft" state="frozen"/>
      <selection/>
      <selection pane="bottomLeft" activeCell="L15" sqref="L15"/>
    </sheetView>
  </sheetViews>
  <sheetFormatPr defaultColWidth="9" defaultRowHeight="14.25" outlineLevelCol="3"/>
  <cols>
    <col min="1" max="1" width="28" style="168" customWidth="1"/>
    <col min="2" max="2" width="12.625" style="169" customWidth="1"/>
    <col min="3" max="3" width="28" style="168" customWidth="1"/>
    <col min="4" max="4" width="12.625" style="169" customWidth="1"/>
    <col min="5" max="5" width="9" style="168"/>
    <col min="6" max="6" width="9.5" style="168"/>
    <col min="7" max="16384" width="9" style="168"/>
  </cols>
  <sheetData>
    <row r="1" s="164" customFormat="1" ht="18.75" customHeight="1" spans="1:4">
      <c r="A1" s="1" t="s">
        <v>553</v>
      </c>
      <c r="B1" s="170"/>
      <c r="D1" s="170"/>
    </row>
    <row r="2" s="165" customFormat="1" ht="30.75" customHeight="1" spans="1:4">
      <c r="A2" s="87" t="s">
        <v>554</v>
      </c>
      <c r="B2" s="87"/>
      <c r="C2" s="87"/>
      <c r="D2" s="87"/>
    </row>
    <row r="3" s="140" customFormat="1" ht="22.5" customHeight="1" spans="2:4">
      <c r="B3" s="171"/>
      <c r="D3" s="172" t="s">
        <v>32</v>
      </c>
    </row>
    <row r="4" s="166" customFormat="1" ht="39.75" customHeight="1" spans="1:4">
      <c r="A4" s="143" t="s">
        <v>555</v>
      </c>
      <c r="B4" s="111" t="s">
        <v>556</v>
      </c>
      <c r="C4" s="144" t="s">
        <v>557</v>
      </c>
      <c r="D4" s="111" t="s">
        <v>556</v>
      </c>
    </row>
    <row r="5" s="167" customFormat="1" ht="31.5" customHeight="1" spans="1:4">
      <c r="A5" s="173" t="s">
        <v>558</v>
      </c>
      <c r="B5" s="174">
        <v>36548</v>
      </c>
      <c r="C5" s="175" t="s">
        <v>559</v>
      </c>
      <c r="D5" s="93">
        <v>108126</v>
      </c>
    </row>
    <row r="6" s="167" customFormat="1" ht="31.5" customHeight="1" spans="1:4">
      <c r="A6" s="173" t="s">
        <v>560</v>
      </c>
      <c r="B6" s="93">
        <v>38743</v>
      </c>
      <c r="C6" s="176" t="s">
        <v>561</v>
      </c>
      <c r="D6" s="93">
        <v>2205</v>
      </c>
    </row>
    <row r="7" s="167" customFormat="1" ht="31.5" customHeight="1" spans="1:4">
      <c r="A7" s="173" t="s">
        <v>562</v>
      </c>
      <c r="B7" s="93">
        <v>1187</v>
      </c>
      <c r="C7" s="176" t="s">
        <v>563</v>
      </c>
      <c r="D7" s="93">
        <v>18500</v>
      </c>
    </row>
    <row r="8" s="167" customFormat="1" ht="31.5" customHeight="1" spans="1:4">
      <c r="A8" s="173" t="s">
        <v>564</v>
      </c>
      <c r="B8" s="93">
        <v>17674</v>
      </c>
      <c r="C8" s="176" t="s">
        <v>565</v>
      </c>
      <c r="D8" s="93">
        <v>6758</v>
      </c>
    </row>
    <row r="9" s="167" customFormat="1" ht="31.5" customHeight="1" spans="1:4">
      <c r="A9" s="173" t="s">
        <v>566</v>
      </c>
      <c r="B9" s="93">
        <v>19882</v>
      </c>
      <c r="C9" s="173"/>
      <c r="D9" s="93"/>
    </row>
    <row r="10" s="167" customFormat="1" ht="31.5" customHeight="1" spans="1:4">
      <c r="A10" s="173" t="s">
        <v>567</v>
      </c>
      <c r="B10" s="93">
        <v>12965</v>
      </c>
      <c r="C10" s="176"/>
      <c r="D10" s="93"/>
    </row>
    <row r="11" s="167" customFormat="1" ht="31.5" customHeight="1" spans="1:4">
      <c r="A11" s="173" t="s">
        <v>568</v>
      </c>
      <c r="B11" s="93">
        <v>46648</v>
      </c>
      <c r="C11" s="176"/>
      <c r="D11" s="93"/>
    </row>
    <row r="12" s="167" customFormat="1" ht="31.5" customHeight="1" spans="1:4">
      <c r="A12" s="173" t="s">
        <v>569</v>
      </c>
      <c r="B12" s="93">
        <v>2068</v>
      </c>
      <c r="C12" s="176" t="s">
        <v>570</v>
      </c>
      <c r="D12" s="93">
        <v>1383</v>
      </c>
    </row>
    <row r="13" s="167" customFormat="1" ht="31.5" customHeight="1" spans="1:4">
      <c r="A13" s="173" t="s">
        <v>571</v>
      </c>
      <c r="B13" s="93"/>
      <c r="C13" s="176" t="s">
        <v>572</v>
      </c>
      <c r="D13" s="93">
        <v>1383</v>
      </c>
    </row>
    <row r="14" s="167" customFormat="1" ht="31.5" customHeight="1" spans="1:4">
      <c r="A14" s="173"/>
      <c r="B14" s="93"/>
      <c r="C14" s="176" t="s">
        <v>573</v>
      </c>
      <c r="D14" s="93"/>
    </row>
    <row r="15" s="167" customFormat="1" ht="31.5" customHeight="1" spans="1:4">
      <c r="A15" s="173"/>
      <c r="B15" s="93"/>
      <c r="C15" s="176"/>
      <c r="D15" s="93"/>
    </row>
    <row r="16" s="167" customFormat="1" ht="31.5" customHeight="1" spans="1:4">
      <c r="A16" s="173"/>
      <c r="B16" s="93"/>
      <c r="C16" s="176"/>
      <c r="D16" s="93"/>
    </row>
    <row r="17" s="167" customFormat="1" ht="31.5" customHeight="1" spans="1:4">
      <c r="A17" s="173"/>
      <c r="B17" s="93"/>
      <c r="C17" s="176"/>
      <c r="D17" s="93"/>
    </row>
    <row r="18" s="167" customFormat="1" ht="31.5" customHeight="1" spans="1:4">
      <c r="A18" s="173"/>
      <c r="B18" s="93"/>
      <c r="C18" s="176"/>
      <c r="D18" s="93"/>
    </row>
    <row r="19" s="167" customFormat="1" ht="31.5" customHeight="1" spans="1:4">
      <c r="A19" s="157" t="s">
        <v>574</v>
      </c>
      <c r="B19" s="98">
        <f>B5+B6+B10+B11+B12+B13</f>
        <v>136972</v>
      </c>
      <c r="C19" s="177" t="s">
        <v>575</v>
      </c>
      <c r="D19" s="98">
        <f>D5+D6+D7+D12+D8</f>
        <v>136972</v>
      </c>
    </row>
    <row r="20" s="168" customFormat="1" spans="2:4">
      <c r="B20" s="169"/>
      <c r="C20" s="178"/>
      <c r="D20" s="169"/>
    </row>
  </sheetData>
  <mergeCells count="1">
    <mergeCell ref="A2:D2"/>
  </mergeCells>
  <pageMargins left="0.55" right="0.55" top="0.979166666666667" bottom="0.979166666666667" header="0.509027777777778" footer="0.509027777777778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6"/>
  </sheetPr>
  <dimension ref="A1:H9"/>
  <sheetViews>
    <sheetView tabSelected="1" workbookViewId="0">
      <selection activeCell="L15" sqref="L15"/>
    </sheetView>
  </sheetViews>
  <sheetFormatPr defaultColWidth="9" defaultRowHeight="14.25" outlineLevelCol="7"/>
  <cols>
    <col min="1" max="1" width="20.25" style="138" customWidth="1"/>
    <col min="2" max="2" width="14.25" style="138" customWidth="1"/>
    <col min="3" max="3" width="12.375" style="138" customWidth="1"/>
    <col min="4" max="4" width="14.25" style="138" customWidth="1"/>
    <col min="5" max="5" width="15" style="138" customWidth="1"/>
    <col min="6" max="6" width="11.75" style="138" customWidth="1"/>
    <col min="7" max="7" width="15" style="138" customWidth="1"/>
    <col min="8" max="8" width="18.25" style="138" customWidth="1"/>
    <col min="9" max="16384" width="9" style="138"/>
  </cols>
  <sheetData>
    <row r="1" s="138" customFormat="1" spans="1:1">
      <c r="A1" s="108" t="s">
        <v>576</v>
      </c>
    </row>
    <row r="2" s="138" customFormat="1" ht="42.75" customHeight="1" spans="1:8">
      <c r="A2" s="87" t="s">
        <v>577</v>
      </c>
      <c r="B2" s="87"/>
      <c r="C2" s="87"/>
      <c r="D2" s="87"/>
      <c r="E2" s="87"/>
      <c r="F2" s="87"/>
      <c r="G2" s="87"/>
      <c r="H2" s="87"/>
    </row>
    <row r="3" s="138" customFormat="1" ht="24.75" customHeight="1" spans="1:8">
      <c r="A3" s="140"/>
      <c r="B3" s="140"/>
      <c r="C3" s="140"/>
      <c r="D3" s="141"/>
      <c r="E3" s="141"/>
      <c r="F3" s="141"/>
      <c r="G3" s="141"/>
      <c r="H3" s="142" t="s">
        <v>32</v>
      </c>
    </row>
    <row r="4" s="138" customFormat="1" ht="37.5" customHeight="1" spans="1:8">
      <c r="A4" s="143" t="s">
        <v>578</v>
      </c>
      <c r="B4" s="144" t="s">
        <v>579</v>
      </c>
      <c r="C4" s="144" t="s">
        <v>99</v>
      </c>
      <c r="D4" s="145" t="s">
        <v>580</v>
      </c>
      <c r="E4" s="146" t="s">
        <v>581</v>
      </c>
      <c r="F4" s="144" t="s">
        <v>582</v>
      </c>
      <c r="G4" s="145" t="s">
        <v>583</v>
      </c>
      <c r="H4" s="146" t="s">
        <v>38</v>
      </c>
    </row>
    <row r="5" s="138" customFormat="1" ht="37.5" customHeight="1" spans="1:8">
      <c r="A5" s="147" t="s">
        <v>584</v>
      </c>
      <c r="B5" s="148">
        <v>0</v>
      </c>
      <c r="C5" s="148"/>
      <c r="D5" s="149">
        <f t="shared" ref="D5:D9" si="0">C5-B5</f>
        <v>0</v>
      </c>
      <c r="E5" s="150" t="e">
        <f t="shared" ref="E5:E9" si="1">D5/B5</f>
        <v>#DIV/0!</v>
      </c>
      <c r="F5" s="148">
        <v>2</v>
      </c>
      <c r="G5" s="149">
        <v>-2</v>
      </c>
      <c r="H5" s="151"/>
    </row>
    <row r="6" s="138" customFormat="1" ht="54" customHeight="1" spans="1:8">
      <c r="A6" s="147" t="s">
        <v>585</v>
      </c>
      <c r="B6" s="152">
        <v>17.4</v>
      </c>
      <c r="C6" s="153">
        <v>36.24</v>
      </c>
      <c r="D6" s="149">
        <f t="shared" si="0"/>
        <v>18.84</v>
      </c>
      <c r="E6" s="154">
        <f t="shared" si="1"/>
        <v>1.08275862068966</v>
      </c>
      <c r="F6" s="153">
        <v>0</v>
      </c>
      <c r="G6" s="149">
        <v>36.24</v>
      </c>
      <c r="H6" s="155"/>
    </row>
    <row r="7" s="138" customFormat="1" ht="45.75" customHeight="1" spans="1:8">
      <c r="A7" s="147" t="s">
        <v>586</v>
      </c>
      <c r="B7" s="153">
        <v>106.91</v>
      </c>
      <c r="C7" s="153">
        <v>94.7</v>
      </c>
      <c r="D7" s="149">
        <f t="shared" si="0"/>
        <v>-12.21</v>
      </c>
      <c r="E7" s="154">
        <f t="shared" si="1"/>
        <v>-0.1142082125152</v>
      </c>
      <c r="F7" s="153">
        <v>141</v>
      </c>
      <c r="G7" s="149">
        <v>-46.3</v>
      </c>
      <c r="H7" s="156"/>
    </row>
    <row r="8" s="138" customFormat="1" ht="37.5" customHeight="1" spans="1:8">
      <c r="A8" s="147" t="s">
        <v>587</v>
      </c>
      <c r="B8" s="153">
        <v>13.79</v>
      </c>
      <c r="C8" s="153">
        <v>12</v>
      </c>
      <c r="D8" s="149">
        <f t="shared" si="0"/>
        <v>-1.79</v>
      </c>
      <c r="E8" s="154">
        <f t="shared" si="1"/>
        <v>-0.129804205946338</v>
      </c>
      <c r="F8" s="153">
        <v>16</v>
      </c>
      <c r="G8" s="149">
        <v>-4</v>
      </c>
      <c r="H8" s="151"/>
    </row>
    <row r="9" s="139" customFormat="1" ht="42" customHeight="1" spans="1:8">
      <c r="A9" s="157" t="s">
        <v>588</v>
      </c>
      <c r="B9" s="158">
        <f>SUM(B5:B8)</f>
        <v>138.1</v>
      </c>
      <c r="C9" s="159">
        <f>SUM(C5:C8)</f>
        <v>142.94</v>
      </c>
      <c r="D9" s="160">
        <f t="shared" si="0"/>
        <v>4.84</v>
      </c>
      <c r="E9" s="161">
        <f t="shared" si="1"/>
        <v>0.0350470673425055</v>
      </c>
      <c r="F9" s="162">
        <v>159</v>
      </c>
      <c r="G9" s="161"/>
      <c r="H9" s="163"/>
    </row>
  </sheetData>
  <mergeCells count="2">
    <mergeCell ref="A2:H2"/>
    <mergeCell ref="D3:E3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目录</vt:lpstr>
      <vt:lpstr>一般公共预算收入决算表</vt:lpstr>
      <vt:lpstr>一般公共预算支出决算表</vt:lpstr>
      <vt:lpstr>本级一般公共预算收入决算表</vt:lpstr>
      <vt:lpstr>本级一般公共预算支出决算表（功能分类）</vt:lpstr>
      <vt:lpstr>本级一般公共预算支出决算表（经济分类）</vt:lpstr>
      <vt:lpstr>本级一般公共预算基本支出决算表.</vt:lpstr>
      <vt:lpstr>一般公共预算收支平衡表</vt:lpstr>
      <vt:lpstr>新区三公经费</vt:lpstr>
      <vt:lpstr>税收返还及转移支付</vt:lpstr>
      <vt:lpstr>政府性基金收入</vt:lpstr>
      <vt:lpstr>政府性基金支出</vt:lpstr>
      <vt:lpstr>本级政府性基金收入</vt:lpstr>
      <vt:lpstr>本级政府性基金支出</vt:lpstr>
      <vt:lpstr>政府性基金转移支付</vt:lpstr>
      <vt:lpstr>国有资本经营预算收入</vt:lpstr>
      <vt:lpstr>国有资本经营预算支出</vt:lpstr>
      <vt:lpstr>本级国有资本经营预算收入</vt:lpstr>
      <vt:lpstr>本级国有资本经营预算支出</vt:lpstr>
      <vt:lpstr>国有资本经营预算转移支付</vt:lpstr>
      <vt:lpstr>社会保险基金收入</vt:lpstr>
      <vt:lpstr>社会保险基金支出</vt:lpstr>
      <vt:lpstr>政府债务限额和余额情况表</vt:lpstr>
      <vt:lpstr>政府债务限额情况表</vt:lpstr>
      <vt:lpstr>政府债务余额情况表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刘津</dc:creator>
  <cp:lastModifiedBy>Lenovo</cp:lastModifiedBy>
  <dcterms:created xsi:type="dcterms:W3CDTF">2001-10-29T01:33:00Z</dcterms:created>
  <cp:lastPrinted>2017-11-08T08:29:00Z</cp:lastPrinted>
  <dcterms:modified xsi:type="dcterms:W3CDTF">2021-10-29T07:20:42Z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  <property fmtid="{D5CDD505-2E9C-101B-9397-08002B2CF9AE}" pid="3" name="KSORubyTemplateID" linkTarget="0">
    <vt:lpwstr>14</vt:lpwstr>
  </property>
  <property fmtid="{D5CDD505-2E9C-101B-9397-08002B2CF9AE}" pid="4" name="ICV">
    <vt:lpwstr>03AA60DB3FC549C48524D5D8B17AB478</vt:lpwstr>
  </property>
  <property fmtid="{D5CDD505-2E9C-101B-9397-08002B2CF9AE}" pid="5" name="KSOReadingLayout">
    <vt:bool>false</vt:bool>
  </property>
</Properties>
</file>