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0" windowHeight="9090" tabRatio="956" firstSheet="18" activeTab="24"/>
  </bookViews>
  <sheets>
    <sheet name="目录" sheetId="35" r:id="rId1"/>
    <sheet name="一般公共预算收入决算表" sheetId="6" r:id="rId2"/>
    <sheet name="一般公共预算支出决算表" sheetId="24" r:id="rId3"/>
    <sheet name="本级一般公共预算收入决算表" sheetId="42" r:id="rId4"/>
    <sheet name="本级一般公共预算支出决算表（功能分类）" sheetId="33" r:id="rId5"/>
    <sheet name="本级一般公共预算支出决算表（经济分类）" sheetId="32" r:id="rId6"/>
    <sheet name="本级一般公共预算基本支出决算表." sheetId="44" r:id="rId7"/>
    <sheet name="一般公共预算收支平衡表" sheetId="18" r:id="rId8"/>
    <sheet name="新区三公经费" sheetId="43" r:id="rId9"/>
    <sheet name="税收返还及转移支付" sheetId="10" r:id="rId10"/>
    <sheet name="政府性基金收入" sheetId="4" r:id="rId11"/>
    <sheet name="政府性基金支出" sheetId="38" r:id="rId12"/>
    <sheet name="本级政府性基金收入" sheetId="45" r:id="rId13"/>
    <sheet name="本级政府性基金支出" sheetId="37" r:id="rId14"/>
    <sheet name="政府性基金转移支付" sheetId="12" r:id="rId15"/>
    <sheet name="国有资本经营预算收入" sheetId="9" r:id="rId16"/>
    <sheet name="本级国有资本经营预算收入" sheetId="39" r:id="rId17"/>
    <sheet name="国有资本经营预算支出" sheetId="27" r:id="rId18"/>
    <sheet name="本级国有资本经营预算支出" sheetId="40" r:id="rId19"/>
    <sheet name="国有资本经营预算转移支付" sheetId="41" r:id="rId20"/>
    <sheet name="社会保险基金收入" sheetId="7" r:id="rId21"/>
    <sheet name="社会保险基金支出" sheetId="28" r:id="rId22"/>
    <sheet name="政府性债务限额和余额情况表" sheetId="13" r:id="rId23"/>
    <sheet name="政府债务限额情况表" sheetId="30" r:id="rId24"/>
    <sheet name="政府债务余额情况表" sheetId="31" r:id="rId25"/>
  </sheets>
  <definedNames>
    <definedName name="_xlnm.Print_Area" localSheetId="4">'本级一般公共预算支出决算表（功能分类）'!$A$1:$E$344</definedName>
    <definedName name="_xlnm.Print_Titles" localSheetId="4">'本级一般公共预算支出决算表（功能分类）'!$4:$4</definedName>
    <definedName name="_xlnm.Print_Area" localSheetId="5">'本级一般公共预算支出决算表（经济分类）'!$A$1:$H$70</definedName>
    <definedName name="_xlnm.Print_Titles" localSheetId="5">'本级一般公共预算支出决算表（经济分类）'!$4:$4</definedName>
    <definedName name="_xlnm.Print_Area" localSheetId="6">本级一般公共预算基本支出决算表.!$A$1:$C$69</definedName>
    <definedName name="_xlnm.Print_Titles" localSheetId="6">本级一般公共预算基本支出决算表.!$4:$4</definedName>
    <definedName name="_xlnm.Print_Area" localSheetId="13">本级政府性基金支出!$A$1:$E$57</definedName>
    <definedName name="_xlnm.Print_Titles" localSheetId="13">本级政府性基金支出!$4:$4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<sst xmlns="http://schemas.openxmlformats.org/spreadsheetml/2006/main" count="1060" uniqueCount="782">
  <si>
    <t>目    录</t>
  </si>
  <si>
    <t>一、一般公共预算决算报表</t>
  </si>
  <si>
    <t>1、铜川市新区2019年一般公共预算收入决算总表……………………………………………（表1）</t>
  </si>
  <si>
    <t>2、铜川市新区2019年一般公共预算支出决算总表……………………………………………（表2）</t>
  </si>
  <si>
    <t>3、铜川市新区本级2019年一般公共预算收入决算总表………………………………………（表3）</t>
  </si>
  <si>
    <t>4、铜川市新区本级2019年一般公共预算支出总表（功能分类）……………………………（表4）</t>
  </si>
  <si>
    <t>5、铜川市新区本级2019年一般公共预算支出决算总表（经济分类)………………………（表5）</t>
  </si>
  <si>
    <t>7、铜川市新区本级2019年一般公共预算基本支出决算经济分类明细表……………………（表6）</t>
  </si>
  <si>
    <t>6、铜川市新区本级2019年一般公共预算收支平衡情况表……………………………………（表7）</t>
  </si>
  <si>
    <t>8、铜川市新区2019年“三公”经费支出决算总表……………………………………………（表8）</t>
  </si>
  <si>
    <t>9、铜川市新区2019年一般公共预算税收返还和转移支付决算表……………………………（表9）</t>
  </si>
  <si>
    <t>二、政府性基金决算报表</t>
  </si>
  <si>
    <t>1、铜川市新区2019年政府性基金预算收入决算总表…………………………………………（表10）</t>
  </si>
  <si>
    <t>2、铜川市新区2019年政府性基金预算支出决算总表…………………………………………（表11）</t>
  </si>
  <si>
    <t>3、铜川市新区本级2019年政府性基金预算收入决算总表……………………………………（表12）</t>
  </si>
  <si>
    <t>4、铜川市新区本级2019年政府性基金预算支出决算总表……………………………………（表13）</t>
  </si>
  <si>
    <t>5、铜川市新区2019年政府性基金转移支付决算表……………………………………………（表14）</t>
  </si>
  <si>
    <t>三、国有资本经营决算报表</t>
  </si>
  <si>
    <t>1、铜川市新区2019年国有资本经营预算收入决算总表………………………………………（表15）</t>
  </si>
  <si>
    <t>2、铜川市新区2019年本级国有资本经营预算收入决算总表…………………………………（表16）</t>
  </si>
  <si>
    <t>3、铜川市新区2019年国有资本经营预算支出决算总表………………………………………（表17）</t>
  </si>
  <si>
    <t>4、铜川市新区2019年本级国有资本经营预算支出决算总表…………………………………（表18）</t>
  </si>
  <si>
    <t>5、铜川市新区2019年国有资本经营转移支付决算表…………………………………………（表19）</t>
  </si>
  <si>
    <t>四、社会保险基金决算报表</t>
  </si>
  <si>
    <t>1、铜川市新区2019年社会保险基金预算收入决算总表………………………………………（表20）</t>
  </si>
  <si>
    <t>2、铜川市新区2019年社会保险基金预算支出决算总表………………………………………（表21）</t>
  </si>
  <si>
    <t>五、政府性债务决算报表</t>
  </si>
  <si>
    <t>1、铜川市新区2019年政府性债务限额和余额情况表…………………………………………（表22）</t>
  </si>
  <si>
    <t>2、铜川市新区2019年政府债务限额情况表……………………………………………………（表23）</t>
  </si>
  <si>
    <t>3、铜川市新区2019年政府债务余额情况表……………………………………………………（表24）</t>
  </si>
  <si>
    <t>表1</t>
  </si>
  <si>
    <t>铜川市新区2019年一般公共预算收入决算总表</t>
  </si>
  <si>
    <t>单位：万元</t>
  </si>
  <si>
    <t>项     目</t>
  </si>
  <si>
    <r>
      <rPr>
        <sz val="11"/>
        <rFont val="Times New Roman"/>
        <charset val="134"/>
      </rPr>
      <t xml:space="preserve">  2018</t>
    </r>
    <r>
      <rPr>
        <sz val="11"/>
        <rFont val="宋体"/>
        <charset val="134"/>
      </rPr>
      <t>年决算数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</si>
  <si>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</t>
    </r>
  </si>
  <si>
    <t>完成
调整预算%</t>
  </si>
  <si>
    <r>
      <rPr>
        <sz val="11"/>
        <rFont val="宋体"/>
        <charset val="134"/>
      </rPr>
      <t>比上年
增长</t>
    </r>
    <r>
      <rPr>
        <sz val="11"/>
        <rFont val="Times New Roman"/>
        <charset val="134"/>
      </rPr>
      <t>%</t>
    </r>
  </si>
  <si>
    <t>备注</t>
  </si>
  <si>
    <t>预算数</t>
  </si>
  <si>
    <t>调整预算数</t>
  </si>
  <si>
    <t>决算数</t>
  </si>
  <si>
    <t>一、税收收入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</si>
  <si>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其中：增值税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</si>
  <si>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营业税</t>
    </r>
  </si>
  <si>
    <t xml:space="preserve">          企业所得税</t>
  </si>
  <si>
    <t xml:space="preserve">          个人所得税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</si>
  <si>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城市维护建设税</t>
    </r>
  </si>
  <si>
    <t xml:space="preserve">          房产税</t>
  </si>
  <si>
    <t xml:space="preserve">          印花税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</si>
  <si>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</si>
  <si>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</si>
  <si>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车船税</t>
    </r>
  </si>
  <si>
    <t xml:space="preserve">                     耕地占用税</t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</si>
  <si>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</si>
  <si>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环境保护税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</si>
  <si>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资源税</t>
    </r>
  </si>
  <si>
    <t>二、非税收入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</si>
  <si>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</si>
  <si>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</si>
  <si>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罚没收入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</si>
  <si>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国有资源（资产）有偿使用收入</t>
    </r>
  </si>
  <si>
    <t>收入合计</t>
  </si>
  <si>
    <t>表2</t>
  </si>
  <si>
    <r>
      <rPr>
        <b/>
        <sz val="18"/>
        <rFont val="宋体"/>
        <charset val="134"/>
      </rPr>
      <t>铜川市新区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年一般公共预算支出决算总表</t>
    </r>
  </si>
  <si>
    <r>
      <rPr>
        <sz val="11"/>
        <rFont val="宋体"/>
        <charset val="134"/>
      </rPr>
      <t>增长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</si>
  <si>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占调整预算</t>
    </r>
    <r>
      <rPr>
        <sz val="8"/>
        <rFont val="Times New Roman"/>
        <charset val="134"/>
      </rPr>
      <t>%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</si>
  <si>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</si>
  <si>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</si>
  <si>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</si>
  <si>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</si>
  <si>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</si>
  <si>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</si>
  <si>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</si>
  <si>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</si>
  <si>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</si>
  <si>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</si>
  <si>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</si>
  <si>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</si>
  <si>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</si>
  <si>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</si>
  <si>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</si>
  <si>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</si>
  <si>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</si>
  <si>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十八、灾害防治及应急管理支出</t>
  </si>
  <si>
    <t>十九、粮油物资储备支出</t>
  </si>
  <si>
    <t>二十、预备费</t>
  </si>
  <si>
    <t>二十一、其他支出</t>
  </si>
  <si>
    <t>二十二、债务付息支出</t>
  </si>
  <si>
    <t>二十三、债务发行费用支出</t>
  </si>
  <si>
    <t>支出合计</t>
  </si>
  <si>
    <t>表3</t>
  </si>
  <si>
    <t>铜川市新区本级2019年一般公共预算收入决算总表</t>
  </si>
  <si>
    <t xml:space="preserve">   其他收入</t>
  </si>
  <si>
    <t>表4</t>
  </si>
  <si>
    <t>铜川市新区本级2019年一般公共预算支出决算总表（功能分类）</t>
  </si>
  <si>
    <t>项  目</t>
  </si>
  <si>
    <t>2019年    预算数</t>
  </si>
  <si>
    <t>2019年
决算数</t>
  </si>
  <si>
    <t>完成
预算%</t>
  </si>
  <si>
    <t>一般公共服务支出</t>
  </si>
  <si>
    <t xml:space="preserve">  政府办公厅（室）及相关机构事务</t>
  </si>
  <si>
    <t xml:space="preserve">    行政运行</t>
  </si>
  <si>
    <t xml:space="preserve">    专项业务活动</t>
  </si>
  <si>
    <t xml:space="preserve">    信访事务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</si>
  <si>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</si>
  <si>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</si>
  <si>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</si>
  <si>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</si>
  <si>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</si>
  <si>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</si>
  <si>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</si>
  <si>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</si>
  <si>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财政事务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</si>
  <si>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</si>
  <si>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</si>
  <si>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</si>
  <si>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</si>
  <si>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</si>
  <si>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</si>
  <si>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</si>
  <si>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</si>
  <si>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</si>
  <si>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</si>
  <si>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</si>
  <si>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</si>
  <si>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其他知识产权事物</t>
  </si>
  <si>
    <t xml:space="preserve">  民族事务</t>
  </si>
  <si>
    <t xml:space="preserve">    其他民族事务支出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</si>
  <si>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</si>
  <si>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</si>
  <si>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</si>
  <si>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</si>
  <si>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</si>
  <si>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统战事务</t>
  </si>
  <si>
    <t xml:space="preserve">    宗教事务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</si>
  <si>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</si>
  <si>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</si>
  <si>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</si>
  <si>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一般行政管理事务</t>
  </si>
  <si>
    <t xml:space="preserve">    市场监督管理专项</t>
  </si>
  <si>
    <t xml:space="preserve">    其他市场监督管理事务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</si>
  <si>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</si>
  <si>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</si>
  <si>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</si>
  <si>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</si>
  <si>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</si>
  <si>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预备役部队</t>
  </si>
  <si>
    <t>公共安全支出</t>
  </si>
  <si>
    <t xml:space="preserve">  公安</t>
  </si>
  <si>
    <t xml:space="preserve">    其他公安支出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</si>
  <si>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</si>
  <si>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</si>
  <si>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</si>
  <si>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</si>
  <si>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</si>
  <si>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</si>
  <si>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</si>
  <si>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</si>
  <si>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</si>
  <si>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</si>
  <si>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</si>
  <si>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</si>
  <si>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</si>
  <si>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</si>
  <si>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</si>
  <si>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</si>
  <si>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</si>
  <si>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其他职业教育支出</t>
  </si>
  <si>
    <t xml:space="preserve">  特殊教育</t>
  </si>
  <si>
    <t xml:space="preserve">    特殊学校教育</t>
  </si>
  <si>
    <t xml:space="preserve">  成人教育</t>
  </si>
  <si>
    <t xml:space="preserve">    其他成人教育支出</t>
  </si>
  <si>
    <t xml:space="preserve">  进修及培训</t>
  </si>
  <si>
    <t xml:space="preserve">    培训支出</t>
  </si>
  <si>
    <t xml:space="preserve">  教育费附加安排的支出</t>
  </si>
  <si>
    <t xml:space="preserve">    农村中小学校舍建设</t>
  </si>
  <si>
    <t xml:space="preserve">    城市中小学教学设施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</si>
  <si>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</si>
  <si>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</si>
  <si>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</si>
  <si>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</si>
  <si>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技术研究与开发</t>
  </si>
  <si>
    <t xml:space="preserve">    其他技术研究与开发支出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</si>
  <si>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</si>
  <si>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</si>
  <si>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</si>
  <si>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</si>
  <si>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文化活动</t>
  </si>
  <si>
    <t xml:space="preserve">    其他文化支出</t>
  </si>
  <si>
    <t xml:space="preserve">  文物</t>
  </si>
  <si>
    <t xml:space="preserve">    文物保护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</si>
  <si>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</si>
  <si>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</si>
  <si>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</si>
  <si>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</si>
  <si>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其他广播电视支出</t>
  </si>
  <si>
    <t xml:space="preserve">  其他文化体育与传媒支出</t>
  </si>
  <si>
    <t xml:space="preserve">    宣传文化发展专项支出</t>
  </si>
  <si>
    <t xml:space="preserve">    文化产业发展专项支出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</si>
  <si>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</si>
  <si>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</si>
  <si>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</si>
  <si>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</si>
  <si>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</si>
  <si>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</si>
  <si>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</si>
  <si>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</si>
  <si>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</si>
  <si>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</si>
  <si>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</si>
  <si>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</si>
  <si>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</si>
  <si>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</si>
  <si>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</si>
  <si>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</si>
  <si>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</si>
  <si>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</si>
  <si>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</si>
  <si>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</si>
  <si>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</si>
  <si>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</si>
  <si>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</si>
  <si>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</si>
  <si>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</si>
  <si>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</si>
  <si>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</si>
  <si>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</si>
  <si>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</si>
  <si>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</si>
  <si>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</si>
  <si>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</si>
  <si>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</si>
  <si>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</si>
  <si>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</si>
  <si>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</si>
  <si>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</si>
  <si>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</si>
  <si>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</si>
  <si>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</si>
  <si>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</si>
  <si>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</si>
  <si>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</si>
  <si>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</si>
  <si>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</si>
  <si>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</si>
  <si>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</si>
  <si>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</si>
  <si>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</si>
  <si>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</si>
  <si>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</si>
  <si>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 </t>
  </si>
  <si>
    <t xml:space="preserve">  公立医院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</si>
  <si>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</si>
  <si>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</si>
  <si>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</si>
  <si>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</si>
  <si>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</si>
  <si>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</si>
  <si>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</si>
  <si>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</si>
  <si>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</si>
  <si>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</si>
  <si>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</si>
  <si>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</si>
  <si>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</si>
  <si>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</si>
  <si>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</si>
  <si>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</si>
  <si>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</si>
  <si>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</si>
  <si>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</si>
  <si>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</si>
  <si>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</si>
  <si>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</si>
  <si>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</si>
  <si>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</si>
  <si>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</si>
  <si>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</si>
  <si>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</si>
  <si>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</si>
  <si>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</si>
  <si>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</si>
  <si>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</si>
  <si>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</si>
  <si>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</si>
  <si>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</si>
  <si>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</si>
  <si>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</si>
  <si>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</si>
  <si>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其他污染防治支出</t>
  </si>
  <si>
    <t xml:space="preserve">  自然生态保护</t>
  </si>
  <si>
    <t xml:space="preserve">    其他自然生态保护支出</t>
  </si>
  <si>
    <t xml:space="preserve">  退耕还林</t>
  </si>
  <si>
    <t xml:space="preserve">    退耕现金</t>
  </si>
  <si>
    <t xml:space="preserve">    其他退耕还林支出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</si>
  <si>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</si>
  <si>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</si>
  <si>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</si>
  <si>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</si>
  <si>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</si>
  <si>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</si>
  <si>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</si>
  <si>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</si>
  <si>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</si>
  <si>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</si>
  <si>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</si>
  <si>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</si>
  <si>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</si>
  <si>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</si>
  <si>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</si>
  <si>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事业运行 </t>
  </si>
  <si>
    <t xml:space="preserve">    科技转化与推广服务</t>
  </si>
  <si>
    <t xml:space="preserve">    病虫害控制</t>
  </si>
  <si>
    <t xml:space="preserve">    农产品质量安全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</si>
  <si>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</si>
  <si>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</si>
  <si>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</si>
  <si>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</si>
  <si>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</si>
  <si>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</si>
  <si>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林业和草原</t>
  </si>
  <si>
    <t xml:space="preserve">    森林培育</t>
  </si>
  <si>
    <t xml:space="preserve">    森林生态效益补偿</t>
  </si>
  <si>
    <t xml:space="preserve">    湿地保护</t>
  </si>
  <si>
    <t xml:space="preserve">    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</si>
  <si>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</si>
  <si>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</si>
  <si>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</si>
  <si>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 </t>
  </si>
  <si>
    <t xml:space="preserve">    水利工程运行与维护</t>
  </si>
  <si>
    <t xml:space="preserve">    水利前期工作</t>
  </si>
  <si>
    <t xml:space="preserve">    防汛</t>
  </si>
  <si>
    <t xml:space="preserve">    抗旱</t>
  </si>
  <si>
    <t xml:space="preserve">    农村人畜饮水</t>
  </si>
  <si>
    <t xml:space="preserve">    其他水利支出</t>
  </si>
  <si>
    <t xml:space="preserve">  扶贫</t>
  </si>
  <si>
    <t xml:space="preserve">    扶贫事业机构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</si>
  <si>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</si>
  <si>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</si>
  <si>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</si>
  <si>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</si>
  <si>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</si>
  <si>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</si>
  <si>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</si>
  <si>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</si>
  <si>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</si>
  <si>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</si>
  <si>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</si>
  <si>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</si>
  <si>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</si>
  <si>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</si>
  <si>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</si>
  <si>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</si>
  <si>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</si>
  <si>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</si>
  <si>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>资源勘探信息等支出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</si>
  <si>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</si>
  <si>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</si>
  <si>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</si>
  <si>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</si>
  <si>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</si>
  <si>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</si>
  <si>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</si>
  <si>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</si>
  <si>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</si>
  <si>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其他资源勘探信息等支出</t>
  </si>
  <si>
    <t xml:space="preserve">    其他资源勘探信息等支出</t>
  </si>
  <si>
    <t>商业服务业等支出</t>
  </si>
  <si>
    <t xml:space="preserve">  商业流通事务</t>
  </si>
  <si>
    <t xml:space="preserve">    其他商业流通事务支出</t>
  </si>
  <si>
    <t>金融支出</t>
  </si>
  <si>
    <t xml:space="preserve">  其他金融支出</t>
  </si>
  <si>
    <t xml:space="preserve">    其他金融支出</t>
  </si>
  <si>
    <t>自然资源海洋气象等支出</t>
  </si>
  <si>
    <t xml:space="preserve">  自然资源资源事务</t>
  </si>
  <si>
    <t xml:space="preserve">    土地资源调查</t>
  </si>
  <si>
    <t xml:space="preserve">    地质矿产资源与环境调查</t>
  </si>
  <si>
    <t xml:space="preserve">    其他自然资源事务支出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</si>
  <si>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</si>
  <si>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</si>
  <si>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</si>
  <si>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</si>
  <si>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</si>
  <si>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</si>
  <si>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</si>
  <si>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</si>
  <si>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</si>
  <si>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</si>
  <si>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</si>
  <si>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灾害防治及应急管理支出</t>
  </si>
  <si>
    <t xml:space="preserve">  应急管理事务</t>
  </si>
  <si>
    <t xml:space="preserve">    安全监管 </t>
  </si>
  <si>
    <t xml:space="preserve">    其他应急管理支出</t>
  </si>
  <si>
    <t xml:space="preserve">  消防事务</t>
  </si>
  <si>
    <t xml:space="preserve">    消防应急救援 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</si>
  <si>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</si>
  <si>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</si>
  <si>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</si>
  <si>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</si>
  <si>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中央自然灾害生活补助</t>
  </si>
  <si>
    <t xml:space="preserve">    自然灾害救灾补助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</si>
  <si>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</si>
  <si>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</si>
  <si>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</si>
  <si>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</si>
  <si>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</si>
  <si>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</si>
  <si>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</si>
  <si>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</si>
  <si>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</si>
  <si>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</si>
  <si>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债务发行费用支出</t>
  </si>
  <si>
    <t xml:space="preserve">  地方政府一般债务发行费用支出</t>
  </si>
  <si>
    <t xml:space="preserve">    地方政府一般债务发行费用支出</t>
  </si>
  <si>
    <t>合   计</t>
  </si>
  <si>
    <t>表5</t>
  </si>
  <si>
    <t>铜川市新区本级2019年一般公共预算支出决算总表（经济分类）</t>
  </si>
  <si>
    <t>项    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</si>
  <si>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</si>
  <si>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</si>
  <si>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</si>
  <si>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</si>
  <si>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</si>
  <si>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</si>
  <si>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</si>
  <si>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</si>
  <si>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</si>
  <si>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</si>
  <si>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</si>
  <si>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</si>
  <si>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因公出国(境)费用</t>
  </si>
  <si>
    <t xml:space="preserve">        公务用车运行维护费</t>
  </si>
  <si>
    <t xml:space="preserve">        维修(护)费</t>
  </si>
  <si>
    <t xml:space="preserve">        其他商品和服务支出</t>
  </si>
  <si>
    <t>三、机关资本性支出(一)</t>
  </si>
  <si>
    <t xml:space="preserve">        房屋建筑物购建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</si>
  <si>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</si>
  <si>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</si>
  <si>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</si>
  <si>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</si>
  <si>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</si>
  <si>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</si>
  <si>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四、机关资本性支出(二)</t>
  </si>
  <si>
    <t>五、对事业单位经常性补助</t>
  </si>
  <si>
    <t xml:space="preserve">        工资福利支出</t>
  </si>
  <si>
    <t xml:space="preserve">        商品和服务支出</t>
  </si>
  <si>
    <t xml:space="preserve">        其他对事业单位补助</t>
  </si>
  <si>
    <t>六、对事业单位资本性补助</t>
  </si>
  <si>
    <t xml:space="preserve">        资本性支出(一)</t>
  </si>
  <si>
    <t xml:space="preserve">        资本性支出(二)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</si>
  <si>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</si>
  <si>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</si>
  <si>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</si>
  <si>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</si>
  <si>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</si>
  <si>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对企业资本性支出(一)</t>
  </si>
  <si>
    <t xml:space="preserve">        对企业资本性支出(二)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</si>
  <si>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</si>
  <si>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</si>
  <si>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</si>
  <si>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</si>
  <si>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</si>
  <si>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</si>
  <si>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</si>
  <si>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</si>
  <si>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</si>
  <si>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</si>
  <si>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</si>
  <si>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</si>
  <si>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</si>
  <si>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十二、其他支出</t>
  </si>
  <si>
    <t xml:space="preserve">        赠与</t>
  </si>
  <si>
    <t xml:space="preserve">        国家赔偿费用支出</t>
  </si>
  <si>
    <t xml:space="preserve">        对民间非营利组织和群众性自治组织补贴</t>
  </si>
  <si>
    <t xml:space="preserve">        其他支出</t>
  </si>
  <si>
    <t>表6</t>
  </si>
  <si>
    <t>铜川市新区本级2019年一般公共预算基本支出决算总表</t>
  </si>
  <si>
    <t>2019年决算数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</si>
  <si>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</si>
  <si>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</si>
  <si>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</si>
  <si>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</si>
  <si>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</si>
  <si>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</si>
  <si>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</si>
  <si>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</si>
  <si>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</si>
  <si>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</si>
  <si>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</si>
  <si>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</si>
  <si>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</si>
  <si>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</si>
  <si>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</si>
  <si>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</si>
  <si>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</si>
  <si>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</si>
  <si>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</si>
  <si>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</si>
  <si>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</si>
  <si>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</si>
  <si>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</si>
  <si>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</si>
  <si>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</si>
  <si>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</si>
  <si>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</si>
  <si>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</si>
  <si>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</si>
  <si>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</si>
  <si>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</si>
  <si>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</si>
  <si>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</si>
  <si>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</si>
  <si>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</si>
  <si>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</si>
  <si>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</si>
  <si>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</si>
  <si>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</si>
  <si>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</si>
  <si>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</si>
  <si>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</si>
  <si>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</si>
  <si>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</si>
  <si>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</si>
  <si>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基本支出总计</t>
  </si>
  <si>
    <t>表7</t>
  </si>
  <si>
    <t>铜川市新区本级2019年一般公共预算收支平衡情况表</t>
  </si>
  <si>
    <t>收入</t>
  </si>
  <si>
    <t>金额</t>
  </si>
  <si>
    <t>支出</t>
  </si>
  <si>
    <t>区本级地方一般公共预算收入</t>
  </si>
  <si>
    <t>区本级地方一般公共预算支出</t>
  </si>
  <si>
    <t xml:space="preserve">    上级补助收入</t>
  </si>
  <si>
    <t xml:space="preserve">    上解上级支出</t>
  </si>
  <si>
    <t xml:space="preserve">       返还性收入</t>
  </si>
  <si>
    <t xml:space="preserve">    债务还本支出</t>
  </si>
  <si>
    <t xml:space="preserve">       一般性转移支付收入</t>
  </si>
  <si>
    <t xml:space="preserve">    安排预算稳定调节基金</t>
  </si>
  <si>
    <t xml:space="preserve">       专项转移支付收入</t>
  </si>
  <si>
    <t xml:space="preserve">    债务(转贷)收入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</si>
  <si>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</si>
  <si>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t xml:space="preserve">    上年结余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</si>
  <si>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年终结余</t>
    </r>
  </si>
  <si>
    <t xml:space="preserve">    动用预算稳定调节基金</t>
  </si>
  <si>
    <t xml:space="preserve">    减：结转下年支出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</si>
  <si>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净结余</t>
    </r>
  </si>
  <si>
    <t>收入总计</t>
  </si>
  <si>
    <t>支出总计</t>
  </si>
  <si>
    <t>表8</t>
  </si>
  <si>
    <t>铜川市新区2019年“三公”经费支出决算总表</t>
  </si>
  <si>
    <r>
      <rPr>
        <sz val="12"/>
        <rFont val="宋体"/>
        <charset val="134"/>
      </rPr>
      <t>项</t>
    </r>
    <r>
      <rPr>
        <sz val="12"/>
        <rFont val="Times New Roman"/>
        <charset val="0"/>
      </rPr>
      <t xml:space="preserve">          </t>
    </r>
    <r>
      <rPr>
        <sz val="12"/>
        <rFont val="宋体"/>
        <charset val="134"/>
      </rPr>
      <t>目</t>
    </r>
  </si>
  <si>
    <t>2018年决算数</t>
  </si>
  <si>
    <t>较上年决算
增减</t>
  </si>
  <si>
    <t>比上年
+、-%</t>
  </si>
  <si>
    <t>因公出国（境）费</t>
  </si>
  <si>
    <t>公务用车购置费</t>
  </si>
  <si>
    <t>公务用车运行费</t>
  </si>
  <si>
    <t>公务接待费</t>
  </si>
  <si>
    <t>总  计</t>
  </si>
  <si>
    <r>
      <rPr>
        <b/>
        <sz val="11"/>
        <rFont val="宋体"/>
        <charset val="134"/>
      </rPr>
      <t>表</t>
    </r>
    <r>
      <rPr>
        <b/>
        <sz val="11"/>
        <rFont val="Helv"/>
        <charset val="134"/>
      </rPr>
      <t>9</t>
    </r>
  </si>
  <si>
    <t>铜川市新区2019年一般公共预算税收返还和转移支付决算表</t>
  </si>
  <si>
    <t>预算科目</t>
  </si>
  <si>
    <t>一、返还性收入</t>
  </si>
  <si>
    <t>　　外交</t>
  </si>
  <si>
    <t xml:space="preserve">    增值税税收返还收入</t>
  </si>
  <si>
    <t>　　国防</t>
  </si>
  <si>
    <t xml:space="preserve">    增值税“五五分享”税收返还收入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</si>
  <si>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</si>
  <si>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</si>
  <si>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</si>
  <si>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</si>
  <si>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</si>
  <si>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</si>
  <si>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</si>
  <si>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</si>
  <si>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</si>
  <si>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</si>
  <si>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卫生健康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</si>
  <si>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</si>
  <si>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</si>
  <si>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</si>
  <si>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</si>
  <si>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</si>
  <si>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</si>
  <si>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</si>
  <si>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</si>
  <si>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</si>
  <si>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</si>
  <si>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其他共同财政事权转移支付收入  </t>
  </si>
  <si>
    <t>　　商业服务业等</t>
  </si>
  <si>
    <t xml:space="preserve">    住房保障共同财政事权转移支付收入</t>
  </si>
  <si>
    <t>　　金融</t>
  </si>
  <si>
    <t xml:space="preserve">    资源勘探信息等共同财政事权转移支付收入</t>
  </si>
  <si>
    <t>　　国土海洋气象等</t>
  </si>
  <si>
    <t xml:space="preserve">    农林水共同财政事权转移支付收入</t>
  </si>
  <si>
    <t>　　住房保障</t>
  </si>
  <si>
    <t xml:space="preserve">    节能环保共同财政事权转移支付收入</t>
  </si>
  <si>
    <t>　　粮油物资储备</t>
  </si>
  <si>
    <t xml:space="preserve">    卫生健康共同财政事权转移支付收入</t>
  </si>
  <si>
    <t>　　其他</t>
  </si>
  <si>
    <t xml:space="preserve">    社会保障和就业共同财政事权转移支付收入</t>
  </si>
  <si>
    <t xml:space="preserve">    文化旅游体育与传媒共同财政事权转移支付收入  </t>
  </si>
  <si>
    <t xml:space="preserve">    教育共同财政事权转移支付收入</t>
  </si>
  <si>
    <t xml:space="preserve">    固定数额补助收入</t>
  </si>
  <si>
    <t xml:space="preserve">    贫困地区转移支付收入</t>
  </si>
  <si>
    <t xml:space="preserve">    公共安全共同财政事权转移支付收入</t>
  </si>
  <si>
    <t>三、专项转移支付收入</t>
  </si>
  <si>
    <t>　　一般公共服务</t>
  </si>
  <si>
    <t>表10</t>
  </si>
  <si>
    <t>铜川市新区2019年政府性基金预算收入决算总表</t>
  </si>
  <si>
    <t>项      目</t>
  </si>
  <si>
    <t>2019年预算数</t>
  </si>
  <si>
    <t>2019年调整预算数</t>
  </si>
  <si>
    <t>完成预算%</t>
  </si>
  <si>
    <t>一、国有土地使用权出让收入</t>
  </si>
  <si>
    <t>二、城市基础设施配套费收入</t>
  </si>
  <si>
    <t>三、污水处理费收入</t>
  </si>
  <si>
    <t>四、彩票公益金收入</t>
  </si>
  <si>
    <t>五、彩票发行机构和彩票销售机构的业务费用</t>
  </si>
  <si>
    <t>六、其他各项政府性基金收入</t>
  </si>
  <si>
    <t>上年结余收入</t>
  </si>
  <si>
    <t>上级补助收入</t>
  </si>
  <si>
    <t>债务转贷收入</t>
  </si>
  <si>
    <t>表11</t>
  </si>
  <si>
    <t>铜川市新区2019年政府性基金预算支出决算总表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</si>
  <si>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</si>
  <si>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</si>
  <si>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</si>
  <si>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</si>
  <si>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</si>
  <si>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</si>
  <si>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</si>
  <si>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</si>
  <si>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上解上级支出</t>
  </si>
  <si>
    <t>债务还本支出</t>
  </si>
  <si>
    <t>调出资金</t>
  </si>
  <si>
    <t>年终结余</t>
  </si>
  <si>
    <t>表12</t>
  </si>
  <si>
    <t>铜川市新区本级2019年政府性基金预算收入决算总表</t>
  </si>
  <si>
    <t>本年基金收入合计</t>
  </si>
  <si>
    <t>调入资金</t>
  </si>
  <si>
    <t>基金收入总计</t>
  </si>
  <si>
    <t>表13</t>
  </si>
  <si>
    <t>铜川市新区本级2019年政府性基金预算支出决算总表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</si>
  <si>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</si>
  <si>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</si>
  <si>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</si>
  <si>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移民补助（大中型水库移民后期扶持基金支出）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</si>
  <si>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</si>
  <si>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</si>
  <si>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</si>
  <si>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棚户区改造支出</t>
  </si>
  <si>
    <t xml:space="preserve">      其他国有土地使用权出让收入安排的支出</t>
  </si>
  <si>
    <t xml:space="preserve">      城市建设支出</t>
  </si>
  <si>
    <t xml:space="preserve">    国有土地收益基金及对应专项债务收入安排的支出</t>
  </si>
  <si>
    <t xml:space="preserve">      其他国有土地收益基金支出</t>
  </si>
  <si>
    <t xml:space="preserve">    土地储备专项债券收入安排的支出</t>
  </si>
  <si>
    <t xml:space="preserve">    棚户区改造专项债券收入安排的支出  </t>
  </si>
  <si>
    <t xml:space="preserve">      征地和拆迁补偿支出  </t>
  </si>
  <si>
    <t xml:space="preserve">      土地开发支出  </t>
  </si>
  <si>
    <t xml:space="preserve">      其他棚户区改造专项债券收入安排的支出  </t>
  </si>
  <si>
    <t>三、交通运输支出</t>
  </si>
  <si>
    <t xml:space="preserve">    政府收费公路专项债券收入安排的支出  </t>
  </si>
  <si>
    <t xml:space="preserve">      公路建设  </t>
  </si>
  <si>
    <t xml:space="preserve">      其他政府收费公路专项债券收入安排的支出  </t>
  </si>
  <si>
    <t>四、其他支出</t>
  </si>
  <si>
    <t xml:space="preserve">    其他政府性基金及对应专项债务收入安排的支出</t>
  </si>
  <si>
    <t xml:space="preserve">      其他政府性基金安排的支出  </t>
  </si>
  <si>
    <t xml:space="preserve">      其他地方自行试点项目收益专项债券收入安排的支出  </t>
  </si>
  <si>
    <t xml:space="preserve">      其他政府性基金债务收入安排的支出  </t>
  </si>
  <si>
    <t xml:space="preserve">    彩票发行销售机构业务费安排的支出</t>
  </si>
  <si>
    <t xml:space="preserve">      彩票市场调控资金支出</t>
  </si>
  <si>
    <t xml:space="preserve">      福利彩票销售机构的业务费支出</t>
  </si>
  <si>
    <t xml:space="preserve">   彩票公益金安排的支出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</si>
  <si>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</si>
  <si>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</si>
  <si>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用于城乡医疗救助的彩票公益金支出</t>
  </si>
  <si>
    <t xml:space="preserve">      用于残疾人事业的彩票公益金支出</t>
  </si>
  <si>
    <t>五、债务付息支出</t>
  </si>
  <si>
    <t xml:space="preserve">    地方政府专项债务付息支出</t>
  </si>
  <si>
    <t xml:space="preserve">      国有土地使用权出让金债务付息支出</t>
  </si>
  <si>
    <t>六、债务发行费用支出</t>
  </si>
  <si>
    <t xml:space="preserve">    地方政府专项债务发行费用支出</t>
  </si>
  <si>
    <t xml:space="preserve">     土地储备专项债券发行费用支出</t>
  </si>
  <si>
    <t xml:space="preserve">     棚户区改造专项债券发行费用支出</t>
  </si>
  <si>
    <t>基金支出合计</t>
  </si>
  <si>
    <t>基金支出总计</t>
  </si>
  <si>
    <t>表14</t>
  </si>
  <si>
    <t>铜川市新区2019年政府性基金转移支付决算表</t>
  </si>
  <si>
    <t>政府性基金转移收入</t>
  </si>
  <si>
    <t>政府性基金上级补助收入</t>
  </si>
  <si>
    <t xml:space="preserve">    移民补助</t>
  </si>
  <si>
    <t xml:space="preserve">    征地和拆迁补偿收入</t>
  </si>
  <si>
    <t xml:space="preserve">    土地开发支出</t>
  </si>
  <si>
    <t xml:space="preserve">    城市建设支出</t>
  </si>
  <si>
    <t xml:space="preserve">    棚户区改造支出</t>
  </si>
  <si>
    <t xml:space="preserve">    用于福利的彩票公益金支出</t>
  </si>
  <si>
    <t xml:space="preserve">    用于残疾人事业的彩票公益金支出</t>
  </si>
  <si>
    <t xml:space="preserve">    用于城乡医疗救助的彩票公益金支出</t>
  </si>
  <si>
    <t>收　　入　　总　　计　</t>
  </si>
  <si>
    <t>表15</t>
  </si>
  <si>
    <t>铜川市新区2019年国有资本经营预算收入决算总表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</si>
  <si>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>单位：万元</t>
    </r>
  </si>
  <si>
    <t>收         入</t>
  </si>
  <si>
    <t>占比%</t>
  </si>
  <si>
    <t>一、利润收入</t>
  </si>
  <si>
    <t>二、其他国有资本经营预算收入</t>
  </si>
  <si>
    <t>0</t>
  </si>
  <si>
    <t>上年结转</t>
  </si>
  <si>
    <t>新区2019年无国有资本经营收入，故此表为空。</t>
  </si>
  <si>
    <t>表16</t>
  </si>
  <si>
    <t>铜川市新区2019年本级国有资本经营预算收入决算总表</t>
  </si>
  <si>
    <t>新区2019年无国有资本经营预算收入，故此表为空。</t>
  </si>
  <si>
    <t>表17</t>
  </si>
  <si>
    <t>铜川市新区2019年国有资本经营预算支出决算总表</t>
  </si>
  <si>
    <t>支         出</t>
  </si>
  <si>
    <t>完成调整
预算数占比</t>
  </si>
  <si>
    <t>一、城乡社区等支出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</si>
  <si>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公益性设施投资补助支出</t>
    </r>
  </si>
  <si>
    <t>二、资源勘探信息等支出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</si>
  <si>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</si>
  <si>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三、商业服务业等支出</t>
  </si>
  <si>
    <t>转移性支出</t>
  </si>
  <si>
    <t>国有资本经营预算调出资金</t>
  </si>
  <si>
    <t>新区2019年无国有资本经营支出，故此表为空。</t>
  </si>
  <si>
    <t>表18</t>
  </si>
  <si>
    <t>铜川市新区2019年本级国有资本经营预算支出决算总表</t>
  </si>
  <si>
    <r>
      <rPr>
        <b/>
        <sz val="12"/>
        <rFont val="Times New Roman"/>
        <charset val="134"/>
      </rPr>
      <t xml:space="preserve">                           </t>
    </r>
    <r>
      <rPr>
        <b/>
        <sz val="12"/>
        <rFont val="宋体"/>
        <charset val="134"/>
      </rPr>
      <t>单位：万元</t>
    </r>
  </si>
  <si>
    <t>表19</t>
  </si>
  <si>
    <t>铜川市新区2019年国有资本经营转移支付决算表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</si>
  <si>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</si>
  <si>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</si>
  <si>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</si>
  <si>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</si>
  <si>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</si>
  <si>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</si>
  <si>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国有资本经营预算支出</t>
  </si>
  <si>
    <t>国有资本经营预算补助下级支出</t>
  </si>
  <si>
    <t>国有资本经营预算上解上级支出</t>
  </si>
  <si>
    <t>国有资本经营预算省补助计划单列市支出</t>
  </si>
  <si>
    <t>国有资本经营预算计划单列市上解省支出</t>
  </si>
  <si>
    <t>国有资本经营预算年终结余</t>
  </si>
  <si>
    <t>新区2019年无国有资本经营转移支付收入，故此表为空。</t>
  </si>
  <si>
    <t>表20</t>
  </si>
  <si>
    <t>铜川市新区2019年社会保险基金预算收入决算总表</t>
  </si>
  <si>
    <t>上年结余</t>
  </si>
  <si>
    <t>执行数</t>
  </si>
  <si>
    <t>一、基本养老保险基金收入</t>
  </si>
  <si>
    <t>二、失业保险基金收入</t>
  </si>
  <si>
    <t>三、基本医疗保险基金收入</t>
  </si>
  <si>
    <t>四、工伤保险基金收入</t>
  </si>
  <si>
    <t>五、生育保险基金收入</t>
  </si>
  <si>
    <t>六、新型农村合作医疗基金收入</t>
  </si>
  <si>
    <t>七、城镇居民基本医疗保险基金收入</t>
  </si>
  <si>
    <t>八、城乡居民基本养老保险基金收入</t>
  </si>
  <si>
    <t>九、其他社会保险基金收入</t>
  </si>
  <si>
    <t>合  计</t>
  </si>
  <si>
    <t>表21</t>
  </si>
  <si>
    <t>铜川市新区2019年社会保险基金预算支出决算总表</t>
  </si>
  <si>
    <t>累计结余</t>
  </si>
  <si>
    <t>表22</t>
  </si>
  <si>
    <t>铜川市新区2019年政府性债务限额和余额情况表</t>
  </si>
  <si>
    <t>区域</t>
  </si>
  <si>
    <t>政府债务限额</t>
  </si>
  <si>
    <t>政府性债务
合计</t>
  </si>
  <si>
    <t>政府债务</t>
  </si>
  <si>
    <t>政府或有
债务</t>
  </si>
  <si>
    <t>小计</t>
  </si>
  <si>
    <t>一般债务限额</t>
  </si>
  <si>
    <t>专项债务限额</t>
  </si>
  <si>
    <t>一般债务</t>
  </si>
  <si>
    <t>专项债务</t>
  </si>
  <si>
    <t>新  区</t>
  </si>
  <si>
    <t>表23</t>
  </si>
  <si>
    <t>铜川市新区2019年政府债务限额情况表</t>
  </si>
  <si>
    <t>2019年政府债务限额</t>
  </si>
  <si>
    <t>较2018年增加</t>
  </si>
  <si>
    <t>表24</t>
  </si>
  <si>
    <t>铜川市新区2019年政府债务余额情况表</t>
  </si>
  <si>
    <t>2019年政府债务</t>
  </si>
  <si>
    <t>政府一般债务</t>
  </si>
  <si>
    <t>政府专项债务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</si>
</sst>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176" formatCode="0.00;_蠀"/>
    <numFmt numFmtId="44" formatCode="_ &quot;￥&quot;* #,##0.00_ ;_ &quot;￥&quot;* \-#,##0.00_ ;_ &quot;￥&quot;* &quot;-&quot;??_ ;_ @_ "/>
    <numFmt numFmtId="177" formatCode="#,##0_ "/>
    <numFmt numFmtId="42" formatCode="_ &quot;￥&quot;* #,##0_ ;_ &quot;￥&quot;* \-#,##0_ ;_ &quot;￥&quot;* &quot;-&quot;_ ;_ @_ "/>
    <numFmt numFmtId="178" formatCode="0;_Ѐ"/>
    <numFmt numFmtId="43" formatCode="_ * #,##0.00_ ;_ * \-#,##0.00_ ;_ * &quot;-&quot;??_ ;_ @_ "/>
    <numFmt numFmtId="179" formatCode="0_);[Red]\(0\)"/>
    <numFmt numFmtId="180" formatCode="#,##0_);[Red]\(#,##0\)"/>
    <numFmt numFmtId="181" formatCode="0_ "/>
    <numFmt numFmtId="182" formatCode="0.0%"/>
    <numFmt numFmtId="183" formatCode="0;_밀"/>
    <numFmt numFmtId="184" formatCode="0;_蠀"/>
    <numFmt numFmtId="185" formatCode="0.0;_蠀"/>
    <numFmt numFmtId="186" formatCode="0.00_ "/>
    <numFmt numFmtId="187" formatCode="0.0_ "/>
  </numFmts>
  <fonts count="65">
    <font>
      <sz val="12"/>
      <name val="宋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Times New Roman"/>
      <charset val="134"/>
    </font>
    <font>
      <b/>
      <sz val="18"/>
      <name val="黑体"/>
      <charset val="134"/>
    </font>
    <font>
      <sz val="10"/>
      <name val="Times New Roman"/>
      <charset val="134"/>
    </font>
    <font>
      <sz val="2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方正新书宋简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0"/>
      <name val="Helv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inor"/>
    </font>
    <font>
      <sz val="11"/>
      <name val="楷体"/>
      <charset val="134"/>
    </font>
    <font>
      <sz val="11"/>
      <name val="Times New Roman"/>
      <charset val="0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b/>
      <sz val="11"/>
      <name val="Times New Roman"/>
      <charset val="0"/>
    </font>
    <font>
      <sz val="11"/>
      <color indexed="8"/>
      <name val="黑体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Helv"/>
      <charset val="134"/>
    </font>
    <font>
      <sz val="12"/>
      <name val="Times New Roman"/>
      <charset val="0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mediumGray">
        <fgColor indexed="9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21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5" fillId="7" borderId="20" applyNumberFormat="0" applyFon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5" fillId="0" borderId="23" applyNumberFormat="0" applyFill="0" applyAlignment="0" applyProtection="0">
      <alignment vertical="center"/>
    </xf>
    <xf numFmtId="0" fontId="21" fillId="0" borderId="0"/>
    <xf numFmtId="0" fontId="53" fillId="0" borderId="23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6" fillId="20" borderId="24" applyNumberFormat="0" applyAlignment="0" applyProtection="0">
      <alignment vertical="center"/>
    </xf>
    <xf numFmtId="0" fontId="58" fillId="20" borderId="21" applyNumberFormat="0" applyAlignment="0" applyProtection="0">
      <alignment vertical="center"/>
    </xf>
    <xf numFmtId="0" fontId="59" fillId="24" borderId="26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0" fillId="0" borderId="0"/>
    <xf numFmtId="0" fontId="21" fillId="0" borderId="0"/>
    <xf numFmtId="0" fontId="60" fillId="0" borderId="27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</cellStyleXfs>
  <cellXfs count="30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7" applyFont="1" applyFill="1" applyBorder="1" applyAlignment="1"/>
    <xf numFmtId="0" fontId="3" fillId="0" borderId="0" xfId="57" applyFont="1" applyFill="1" applyBorder="1" applyAlignment="1"/>
    <xf numFmtId="0" fontId="0" fillId="0" borderId="0" xfId="57" applyFont="1" applyFill="1" applyBorder="1" applyAlignment="1"/>
    <xf numFmtId="0" fontId="0" fillId="0" borderId="0" xfId="57" applyFont="1" applyFill="1" applyBorder="1" applyAlignment="1">
      <alignment vertical="center"/>
    </xf>
    <xf numFmtId="0" fontId="2" fillId="0" borderId="0" xfId="53" applyFont="1" applyAlignment="1">
      <alignment horizontal="center" vertical="center"/>
    </xf>
    <xf numFmtId="0" fontId="3" fillId="0" borderId="0" xfId="53" applyFont="1" applyAlignment="1" applyProtection="1">
      <protection locked="0"/>
    </xf>
    <xf numFmtId="0" fontId="4" fillId="0" borderId="1" xfId="53" applyFont="1" applyBorder="1" applyAlignment="1" applyProtection="1">
      <alignment vertical="center"/>
      <protection locked="0"/>
    </xf>
    <xf numFmtId="0" fontId="0" fillId="0" borderId="2" xfId="57" applyFont="1" applyFill="1" applyBorder="1" applyAlignment="1">
      <alignment horizontal="center" vertical="center" wrapText="1"/>
    </xf>
    <xf numFmtId="0" fontId="0" fillId="0" borderId="3" xfId="61" applyFont="1" applyFill="1" applyBorder="1" applyAlignment="1">
      <alignment horizontal="center" vertical="center" wrapText="1"/>
    </xf>
    <xf numFmtId="0" fontId="0" fillId="0" borderId="4" xfId="61" applyFont="1" applyFill="1" applyBorder="1" applyAlignment="1">
      <alignment horizontal="center" vertical="center" wrapText="1"/>
    </xf>
    <xf numFmtId="0" fontId="0" fillId="0" borderId="5" xfId="61" applyFont="1" applyFill="1" applyBorder="1" applyAlignment="1">
      <alignment horizontal="center" vertical="center" wrapText="1"/>
    </xf>
    <xf numFmtId="0" fontId="0" fillId="0" borderId="6" xfId="57" applyFont="1" applyFill="1" applyBorder="1" applyAlignment="1">
      <alignment horizontal="center" vertical="center" wrapText="1"/>
    </xf>
    <xf numFmtId="0" fontId="0" fillId="0" borderId="7" xfId="61" applyFont="1" applyFill="1" applyBorder="1" applyAlignment="1">
      <alignment horizontal="center" vertical="center" wrapText="1"/>
    </xf>
    <xf numFmtId="0" fontId="0" fillId="0" borderId="7" xfId="57" applyFont="1" applyFill="1" applyBorder="1" applyAlignment="1">
      <alignment horizontal="center" vertical="center"/>
    </xf>
    <xf numFmtId="177" fontId="0" fillId="0" borderId="7" xfId="57" applyNumberFormat="1" applyFont="1" applyFill="1" applyBorder="1" applyAlignment="1">
      <alignment horizontal="center" vertical="center"/>
    </xf>
    <xf numFmtId="177" fontId="0" fillId="0" borderId="7" xfId="61" applyNumberFormat="1" applyFont="1" applyFill="1" applyBorder="1" applyAlignment="1">
      <alignment horizontal="right" vertical="center"/>
    </xf>
    <xf numFmtId="177" fontId="0" fillId="0" borderId="7" xfId="57" applyNumberFormat="1" applyFont="1" applyFill="1" applyBorder="1" applyAlignment="1">
      <alignment horizontal="right" vertical="center"/>
    </xf>
    <xf numFmtId="179" fontId="0" fillId="0" borderId="0" xfId="57" applyNumberFormat="1" applyFont="1" applyFill="1" applyBorder="1" applyAlignment="1">
      <alignment vertical="center"/>
    </xf>
    <xf numFmtId="0" fontId="4" fillId="0" borderId="1" xfId="53" applyFont="1" applyBorder="1" applyAlignment="1" applyProtection="1">
      <alignment horizontal="right" vertical="center"/>
      <protection locked="0"/>
    </xf>
    <xf numFmtId="177" fontId="3" fillId="0" borderId="5" xfId="57" applyNumberFormat="1" applyFont="1" applyFill="1" applyBorder="1" applyAlignment="1">
      <alignment horizontal="right" vertical="center"/>
    </xf>
    <xf numFmtId="0" fontId="3" fillId="0" borderId="1" xfId="53" applyFont="1" applyBorder="1" applyAlignment="1" applyProtection="1">
      <alignment vertical="center"/>
      <protection locked="0"/>
    </xf>
    <xf numFmtId="0" fontId="0" fillId="0" borderId="7" xfId="57" applyFont="1" applyFill="1" applyBorder="1" applyAlignment="1">
      <alignment horizontal="center" vertical="center" wrapText="1"/>
    </xf>
    <xf numFmtId="180" fontId="0" fillId="0" borderId="7" xfId="61" applyNumberFormat="1" applyFont="1" applyFill="1" applyBorder="1" applyAlignment="1">
      <alignment horizontal="right" vertical="center"/>
    </xf>
    <xf numFmtId="180" fontId="0" fillId="0" borderId="7" xfId="57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81" fontId="0" fillId="0" borderId="7" xfId="55" applyNumberFormat="1" applyFont="1" applyBorder="1" applyAlignment="1">
      <alignment horizontal="center" vertical="center"/>
    </xf>
    <xf numFmtId="181" fontId="0" fillId="0" borderId="7" xfId="55" applyNumberFormat="1" applyFont="1" applyBorder="1" applyAlignment="1">
      <alignment vertical="center"/>
    </xf>
    <xf numFmtId="181" fontId="0" fillId="0" borderId="7" xfId="8" applyNumberFormat="1" applyFont="1" applyBorder="1" applyAlignment="1">
      <alignment vertical="center"/>
    </xf>
    <xf numFmtId="181" fontId="0" fillId="0" borderId="7" xfId="55" applyNumberFormat="1" applyFont="1" applyFill="1" applyBorder="1" applyAlignment="1">
      <alignment vertical="center"/>
    </xf>
    <xf numFmtId="181" fontId="6" fillId="0" borderId="7" xfId="55" applyNumberFormat="1" applyFont="1" applyBorder="1" applyAlignment="1">
      <alignment horizontal="center" vertical="center"/>
    </xf>
    <xf numFmtId="181" fontId="6" fillId="0" borderId="7" xfId="8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33" applyFont="1" applyFill="1" applyAlignment="1">
      <alignment horizontal="center" vertical="center"/>
    </xf>
    <xf numFmtId="181" fontId="8" fillId="0" borderId="0" xfId="33" applyNumberFormat="1" applyFont="1" applyFill="1" applyBorder="1" applyAlignment="1">
      <alignment vertical="center"/>
    </xf>
    <xf numFmtId="181" fontId="9" fillId="0" borderId="0" xfId="33" applyNumberFormat="1" applyFont="1" applyFill="1" applyBorder="1" applyAlignment="1">
      <alignment horizontal="right" vertical="center"/>
    </xf>
    <xf numFmtId="0" fontId="8" fillId="0" borderId="7" xfId="21" applyNumberFormat="1" applyFont="1" applyFill="1" applyBorder="1" applyAlignment="1" applyProtection="1">
      <alignment horizontal="center" vertical="center"/>
    </xf>
    <xf numFmtId="0" fontId="8" fillId="0" borderId="7" xfId="21" applyNumberFormat="1" applyFont="1" applyFill="1" applyBorder="1" applyAlignment="1" applyProtection="1">
      <alignment horizontal="left" vertical="center"/>
    </xf>
    <xf numFmtId="0" fontId="8" fillId="0" borderId="7" xfId="21" applyNumberFormat="1" applyFont="1" applyFill="1" applyBorder="1" applyAlignment="1" applyProtection="1">
      <alignment horizontal="right" vertical="center"/>
    </xf>
    <xf numFmtId="0" fontId="8" fillId="0" borderId="7" xfId="21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0" fontId="9" fillId="0" borderId="7" xfId="21" applyNumberFormat="1" applyFont="1" applyFill="1" applyBorder="1" applyAlignment="1" applyProtection="1">
      <alignment horizontal="center" vertical="center"/>
    </xf>
    <xf numFmtId="0" fontId="9" fillId="0" borderId="7" xfId="2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7" xfId="56" applyFont="1" applyBorder="1" applyAlignment="1">
      <alignment horizontal="center" vertical="center"/>
    </xf>
    <xf numFmtId="0" fontId="0" fillId="0" borderId="0" xfId="0" applyFont="1" applyBorder="1"/>
    <xf numFmtId="182" fontId="0" fillId="0" borderId="7" xfId="56" applyNumberFormat="1" applyFont="1" applyBorder="1" applyAlignment="1">
      <alignment horizontal="center" vertical="center" wrapText="1"/>
    </xf>
    <xf numFmtId="0" fontId="0" fillId="0" borderId="7" xfId="56" applyFont="1" applyBorder="1" applyAlignment="1">
      <alignment horizontal="justify" vertical="center" wrapText="1"/>
    </xf>
    <xf numFmtId="49" fontId="0" fillId="0" borderId="7" xfId="56" applyNumberFormat="1" applyFont="1" applyBorder="1" applyAlignment="1">
      <alignment horizontal="right" vertical="center" wrapText="1"/>
    </xf>
    <xf numFmtId="49" fontId="0" fillId="0" borderId="7" xfId="56" applyNumberFormat="1" applyFont="1" applyBorder="1" applyAlignment="1">
      <alignment horizontal="right" vertical="center"/>
    </xf>
    <xf numFmtId="182" fontId="0" fillId="0" borderId="7" xfId="56" applyNumberFormat="1" applyFont="1" applyBorder="1" applyAlignment="1">
      <alignment horizontal="right" vertical="center"/>
    </xf>
    <xf numFmtId="0" fontId="0" fillId="0" borderId="7" xfId="56" applyFont="1" applyBorder="1" applyAlignment="1">
      <alignment horizontal="left" vertical="center" wrapText="1"/>
    </xf>
    <xf numFmtId="0" fontId="6" fillId="0" borderId="7" xfId="56" applyFont="1" applyBorder="1" applyAlignment="1">
      <alignment horizontal="center" vertical="center" wrapText="1"/>
    </xf>
    <xf numFmtId="49" fontId="6" fillId="0" borderId="7" xfId="56" applyNumberFormat="1" applyFont="1" applyBorder="1" applyAlignment="1">
      <alignment horizontal="right" vertical="center" wrapText="1"/>
    </xf>
    <xf numFmtId="49" fontId="6" fillId="0" borderId="7" xfId="56" applyNumberFormat="1" applyFont="1" applyBorder="1" applyAlignment="1">
      <alignment horizontal="right" vertical="center"/>
    </xf>
    <xf numFmtId="182" fontId="6" fillId="0" borderId="7" xfId="56" applyNumberFormat="1" applyFont="1" applyBorder="1" applyAlignment="1">
      <alignment horizontal="right" vertical="center"/>
    </xf>
    <xf numFmtId="0" fontId="6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56" applyFont="1" applyBorder="1" applyAlignment="1">
      <alignment horizontal="center" vertical="center"/>
    </xf>
    <xf numFmtId="0" fontId="0" fillId="0" borderId="9" xfId="56" applyFont="1" applyBorder="1" applyAlignment="1">
      <alignment horizontal="center" vertical="center"/>
    </xf>
    <xf numFmtId="0" fontId="0" fillId="0" borderId="10" xfId="56" applyFont="1" applyBorder="1" applyAlignment="1">
      <alignment horizontal="center" vertical="center"/>
    </xf>
    <xf numFmtId="0" fontId="0" fillId="0" borderId="11" xfId="56" applyFont="1" applyBorder="1" applyAlignment="1">
      <alignment horizontal="center" vertical="center" wrapText="1"/>
    </xf>
    <xf numFmtId="182" fontId="0" fillId="0" borderId="12" xfId="56" applyNumberFormat="1" applyFont="1" applyBorder="1" applyAlignment="1">
      <alignment horizontal="center" vertical="center"/>
    </xf>
    <xf numFmtId="0" fontId="0" fillId="0" borderId="11" xfId="56" applyFont="1" applyBorder="1" applyAlignment="1">
      <alignment horizontal="left" vertical="center" wrapText="1"/>
    </xf>
    <xf numFmtId="182" fontId="0" fillId="0" borderId="12" xfId="56" applyNumberFormat="1" applyFont="1" applyBorder="1" applyAlignment="1">
      <alignment horizontal="right" vertical="center"/>
    </xf>
    <xf numFmtId="0" fontId="0" fillId="0" borderId="11" xfId="56" applyFont="1" applyBorder="1" applyAlignment="1">
      <alignment vertical="center"/>
    </xf>
    <xf numFmtId="0" fontId="0" fillId="0" borderId="7" xfId="56" applyFont="1" applyBorder="1" applyAlignment="1">
      <alignment horizontal="right" vertical="center"/>
    </xf>
    <xf numFmtId="183" fontId="0" fillId="0" borderId="7" xfId="56" applyNumberFormat="1" applyFont="1" applyBorder="1" applyAlignment="1">
      <alignment horizontal="right" vertical="center"/>
    </xf>
    <xf numFmtId="0" fontId="6" fillId="0" borderId="11" xfId="56" applyFont="1" applyBorder="1" applyAlignment="1">
      <alignment horizontal="center" vertical="center" wrapText="1"/>
    </xf>
    <xf numFmtId="182" fontId="6" fillId="0" borderId="12" xfId="56" applyNumberFormat="1" applyFont="1" applyBorder="1" applyAlignment="1">
      <alignment horizontal="right" vertical="center"/>
    </xf>
    <xf numFmtId="0" fontId="6" fillId="0" borderId="13" xfId="56" applyFont="1" applyBorder="1" applyAlignment="1">
      <alignment horizontal="center" vertical="center" wrapText="1"/>
    </xf>
    <xf numFmtId="49" fontId="6" fillId="0" borderId="14" xfId="56" applyNumberFormat="1" applyFont="1" applyBorder="1" applyAlignment="1">
      <alignment horizontal="right" vertical="center" wrapText="1"/>
    </xf>
    <xf numFmtId="49" fontId="6" fillId="0" borderId="14" xfId="56" applyNumberFormat="1" applyFont="1" applyBorder="1" applyAlignment="1">
      <alignment horizontal="right" vertical="center"/>
    </xf>
    <xf numFmtId="182" fontId="6" fillId="0" borderId="15" xfId="56" applyNumberFormat="1" applyFont="1" applyBorder="1" applyAlignment="1">
      <alignment horizontal="right" vertical="center"/>
    </xf>
    <xf numFmtId="0" fontId="14" fillId="0" borderId="0" xfId="0" applyFont="1" applyBorder="1"/>
    <xf numFmtId="0" fontId="15" fillId="0" borderId="0" xfId="0" applyFont="1" applyFill="1" applyBorder="1"/>
    <xf numFmtId="0" fontId="8" fillId="0" borderId="8" xfId="21" applyNumberFormat="1" applyFont="1" applyFill="1" applyBorder="1" applyAlignment="1" applyProtection="1">
      <alignment horizontal="center" vertical="center"/>
    </xf>
    <xf numFmtId="0" fontId="8" fillId="0" borderId="10" xfId="21" applyNumberFormat="1" applyFont="1" applyFill="1" applyBorder="1" applyAlignment="1" applyProtection="1">
      <alignment horizontal="center" vertical="center"/>
    </xf>
    <xf numFmtId="0" fontId="8" fillId="0" borderId="11" xfId="21" applyNumberFormat="1" applyFont="1" applyFill="1" applyBorder="1" applyAlignment="1" applyProtection="1">
      <alignment horizontal="left" vertical="center"/>
    </xf>
    <xf numFmtId="0" fontId="8" fillId="0" borderId="12" xfId="21" applyNumberFormat="1" applyFont="1" applyFill="1" applyBorder="1" applyAlignment="1" applyProtection="1">
      <alignment horizontal="right" vertical="center"/>
    </xf>
    <xf numFmtId="0" fontId="8" fillId="0" borderId="11" xfId="21" applyNumberFormat="1" applyFont="1" applyFill="1" applyBorder="1" applyAlignment="1" applyProtection="1">
      <alignment vertical="center"/>
    </xf>
    <xf numFmtId="0" fontId="9" fillId="0" borderId="13" xfId="21" applyNumberFormat="1" applyFont="1" applyFill="1" applyBorder="1" applyAlignment="1" applyProtection="1">
      <alignment horizontal="center" vertical="center"/>
    </xf>
    <xf numFmtId="0" fontId="9" fillId="0" borderId="15" xfId="21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 applyProtection="1">
      <alignment horizontal="center"/>
    </xf>
    <xf numFmtId="177" fontId="3" fillId="0" borderId="0" xfId="0" applyNumberFormat="1" applyFont="1" applyFill="1" applyAlignment="1"/>
    <xf numFmtId="0" fontId="4" fillId="0" borderId="0" xfId="0" applyFont="1" applyFill="1" applyBorder="1" applyAlignment="1" applyProtection="1">
      <alignment horizontal="right" vertical="center"/>
      <protection locked="0"/>
    </xf>
    <xf numFmtId="181" fontId="3" fillId="0" borderId="7" xfId="0" applyNumberFormat="1" applyFont="1" applyFill="1" applyBorder="1" applyAlignment="1" applyProtection="1">
      <alignment horizontal="center" vertical="center"/>
      <protection locked="0"/>
    </xf>
    <xf numFmtId="18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" xfId="19" applyNumberFormat="1" applyFont="1" applyFill="1" applyBorder="1" applyAlignment="1" applyProtection="1">
      <alignment vertical="center" wrapText="1"/>
    </xf>
    <xf numFmtId="177" fontId="3" fillId="0" borderId="7" xfId="0" applyNumberFormat="1" applyFont="1" applyFill="1" applyBorder="1" applyAlignment="1" applyProtection="1">
      <alignment vertical="center"/>
      <protection locked="0"/>
    </xf>
    <xf numFmtId="182" fontId="3" fillId="0" borderId="7" xfId="11" applyNumberFormat="1" applyFont="1" applyBorder="1" applyAlignment="1" applyProtection="1">
      <alignment vertical="center"/>
      <protection locked="0"/>
    </xf>
    <xf numFmtId="181" fontId="3" fillId="0" borderId="7" xfId="0" applyNumberFormat="1" applyFont="1" applyFill="1" applyBorder="1" applyAlignment="1" applyProtection="1">
      <alignment vertical="center"/>
      <protection locked="0"/>
    </xf>
    <xf numFmtId="177" fontId="16" fillId="0" borderId="7" xfId="59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7" xfId="0" applyNumberFormat="1" applyFont="1" applyFill="1" applyBorder="1" applyAlignment="1" applyProtection="1">
      <alignment vertical="center"/>
      <protection locked="0"/>
    </xf>
    <xf numFmtId="182" fontId="4" fillId="0" borderId="7" xfId="11" applyNumberFormat="1" applyFont="1" applyBorder="1" applyAlignment="1" applyProtection="1">
      <alignment vertical="center"/>
      <protection locked="0"/>
    </xf>
    <xf numFmtId="181" fontId="4" fillId="0" borderId="7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181" fontId="0" fillId="0" borderId="7" xfId="0" applyNumberFormat="1" applyFill="1" applyBorder="1" applyAlignment="1" applyProtection="1">
      <alignment horizontal="center" vertical="center" wrapText="1"/>
      <protection locked="0"/>
    </xf>
    <xf numFmtId="181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7" xfId="0" applyNumberFormat="1" applyFont="1" applyFill="1" applyBorder="1" applyAlignment="1" applyProtection="1">
      <alignment vertical="center" wrapText="1"/>
      <protection locked="0"/>
    </xf>
    <xf numFmtId="9" fontId="3" fillId="0" borderId="7" xfId="11" applyFont="1" applyBorder="1" applyAlignment="1" applyProtection="1">
      <alignment vertical="center" wrapText="1"/>
      <protection locked="0"/>
    </xf>
    <xf numFmtId="181" fontId="3" fillId="0" borderId="7" xfId="0" applyNumberFormat="1" applyFont="1" applyFill="1" applyBorder="1" applyAlignment="1" applyProtection="1">
      <alignment vertical="center" wrapText="1"/>
      <protection locked="0"/>
    </xf>
    <xf numFmtId="9" fontId="17" fillId="0" borderId="7" xfId="11" applyFont="1" applyBorder="1" applyAlignment="1" applyProtection="1">
      <alignment vertical="center" wrapText="1"/>
      <protection locked="0"/>
    </xf>
    <xf numFmtId="177" fontId="4" fillId="0" borderId="7" xfId="0" applyNumberFormat="1" applyFont="1" applyFill="1" applyBorder="1" applyAlignment="1" applyProtection="1">
      <alignment vertical="center" wrapText="1"/>
      <protection locked="0"/>
    </xf>
    <xf numFmtId="9" fontId="4" fillId="0" borderId="7" xfId="11" applyFont="1" applyBorder="1" applyAlignment="1" applyProtection="1">
      <alignment vertical="center" wrapText="1"/>
      <protection locked="0"/>
    </xf>
    <xf numFmtId="181" fontId="17" fillId="0" borderId="7" xfId="0" applyNumberFormat="1" applyFont="1" applyFill="1" applyBorder="1" applyAlignment="1" applyProtection="1">
      <alignment vertical="center" wrapText="1"/>
      <protection locked="0"/>
    </xf>
    <xf numFmtId="177" fontId="18" fillId="0" borderId="7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Fill="1" applyAlignment="1">
      <alignment vertical="center"/>
    </xf>
    <xf numFmtId="181" fontId="3" fillId="0" borderId="7" xfId="0" applyNumberFormat="1" applyFont="1" applyFill="1" applyBorder="1" applyAlignment="1" applyProtection="1">
      <alignment horizontal="left" vertical="center" indent="1"/>
      <protection locked="0"/>
    </xf>
    <xf numFmtId="9" fontId="3" fillId="0" borderId="7" xfId="11" applyFont="1" applyBorder="1" applyAlignment="1" applyProtection="1">
      <alignment vertical="center"/>
      <protection locked="0"/>
    </xf>
    <xf numFmtId="181" fontId="4" fillId="0" borderId="7" xfId="0" applyNumberFormat="1" applyFont="1" applyFill="1" applyBorder="1" applyAlignment="1" applyProtection="1">
      <alignment horizontal="center" vertical="center"/>
      <protection locked="0"/>
    </xf>
    <xf numFmtId="9" fontId="4" fillId="0" borderId="7" xfId="11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181" fontId="0" fillId="0" borderId="7" xfId="0" applyNumberFormat="1" applyFont="1" applyFill="1" applyBorder="1" applyAlignment="1" applyProtection="1">
      <alignment horizontal="center" vertical="center"/>
      <protection locked="0"/>
    </xf>
    <xf numFmtId="181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7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right" vertical="center"/>
    </xf>
    <xf numFmtId="0" fontId="22" fillId="0" borderId="7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 wrapText="1"/>
    </xf>
    <xf numFmtId="0" fontId="0" fillId="0" borderId="0" xfId="0" applyFill="1" applyAlignment="1"/>
    <xf numFmtId="0" fontId="6" fillId="0" borderId="0" xfId="0" applyFont="1" applyFill="1" applyAlignment="1"/>
    <xf numFmtId="0" fontId="3" fillId="0" borderId="0" xfId="0" applyFont="1" applyFill="1" applyAlignment="1" applyProtection="1">
      <protection locked="0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NumberFormat="1" applyFill="1" applyBorder="1" applyAlignment="1" applyProtection="1">
      <alignment horizontal="center" vertical="center" wrapText="1"/>
      <protection locked="0"/>
    </xf>
    <xf numFmtId="182" fontId="0" fillId="0" borderId="7" xfId="0" applyNumberForma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right" vertical="center"/>
    </xf>
    <xf numFmtId="181" fontId="3" fillId="0" borderId="7" xfId="0" applyNumberFormat="1" applyFont="1" applyFill="1" applyBorder="1" applyAlignment="1" applyProtection="1">
      <alignment horizontal="right" vertical="center"/>
    </xf>
    <xf numFmtId="182" fontId="0" fillId="0" borderId="7" xfId="11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/>
      <protection locked="0"/>
    </xf>
    <xf numFmtId="184" fontId="3" fillId="0" borderId="7" xfId="0" applyNumberFormat="1" applyFont="1" applyFill="1" applyBorder="1" applyAlignment="1" applyProtection="1">
      <alignment horizontal="right" vertical="center"/>
      <protection locked="0"/>
    </xf>
    <xf numFmtId="185" fontId="3" fillId="0" borderId="7" xfId="0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 wrapText="1"/>
      <protection locked="0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9" fontId="23" fillId="0" borderId="7" xfId="11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84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181" fontId="4" fillId="0" borderId="7" xfId="0" applyNumberFormat="1" applyFont="1" applyFill="1" applyBorder="1" applyAlignment="1" applyProtection="1">
      <alignment horizontal="right" vertical="center"/>
    </xf>
    <xf numFmtId="182" fontId="6" fillId="0" borderId="7" xfId="11" applyNumberFormat="1" applyFont="1" applyFill="1" applyBorder="1" applyAlignment="1" applyProtection="1">
      <alignment horizontal="right" vertical="center"/>
      <protection locked="0"/>
    </xf>
    <xf numFmtId="9" fontId="6" fillId="0" borderId="7" xfId="1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protection locked="0"/>
    </xf>
    <xf numFmtId="181" fontId="0" fillId="0" borderId="0" xfId="0" applyNumberFormat="1" applyFont="1" applyFill="1" applyAlignment="1" applyProtection="1">
      <protection locked="0"/>
    </xf>
    <xf numFmtId="181" fontId="1" fillId="0" borderId="0" xfId="0" applyNumberFormat="1" applyFont="1" applyFill="1" applyAlignment="1" applyProtection="1">
      <alignment vertical="center"/>
      <protection locked="0"/>
    </xf>
    <xf numFmtId="181" fontId="3" fillId="0" borderId="0" xfId="0" applyNumberFormat="1" applyFont="1" applyFill="1" applyAlignment="1" applyProtection="1">
      <protection locked="0"/>
    </xf>
    <xf numFmtId="181" fontId="4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177" fontId="3" fillId="0" borderId="7" xfId="0" applyNumberFormat="1" applyFont="1" applyFill="1" applyBorder="1" applyAlignment="1" applyProtection="1">
      <alignment vertical="center"/>
    </xf>
    <xf numFmtId="178" fontId="3" fillId="0" borderId="7" xfId="0" applyNumberFormat="1" applyFont="1" applyFill="1" applyBorder="1" applyAlignment="1" applyProtection="1">
      <alignment vertical="center"/>
    </xf>
    <xf numFmtId="184" fontId="3" fillId="0" borderId="7" xfId="0" applyNumberFormat="1" applyFont="1" applyFill="1" applyBorder="1" applyAlignment="1" applyProtection="1">
      <alignment vertical="center"/>
      <protection locked="0"/>
    </xf>
    <xf numFmtId="184" fontId="4" fillId="0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vertical="center"/>
    </xf>
    <xf numFmtId="0" fontId="25" fillId="0" borderId="16" xfId="32" applyNumberFormat="1" applyFont="1" applyFill="1" applyBorder="1" applyAlignment="1" applyProtection="1">
      <alignment wrapText="1"/>
    </xf>
    <xf numFmtId="0" fontId="25" fillId="0" borderId="0" xfId="32" applyFont="1" applyFill="1"/>
    <xf numFmtId="179" fontId="1" fillId="0" borderId="0" xfId="58" applyNumberFormat="1" applyFont="1" applyFill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vertical="center"/>
    </xf>
    <xf numFmtId="0" fontId="25" fillId="0" borderId="7" xfId="32" applyNumberFormat="1" applyFont="1" applyFill="1" applyBorder="1" applyAlignment="1" applyProtection="1">
      <alignment horizontal="center" vertical="center" wrapText="1"/>
    </xf>
    <xf numFmtId="0" fontId="25" fillId="0" borderId="7" xfId="32" applyNumberFormat="1" applyFont="1" applyFill="1" applyBorder="1" applyAlignment="1" applyProtection="1">
      <alignment horizontal="center" vertical="center"/>
    </xf>
    <xf numFmtId="0" fontId="26" fillId="0" borderId="7" xfId="32" applyNumberFormat="1" applyFont="1" applyFill="1" applyBorder="1" applyAlignment="1" applyProtection="1">
      <alignment horizontal="left" vertical="center" indent="1"/>
    </xf>
    <xf numFmtId="3" fontId="22" fillId="0" borderId="7" xfId="0" applyNumberFormat="1" applyFont="1" applyFill="1" applyBorder="1" applyAlignment="1" applyProtection="1">
      <alignment horizontal="right" vertical="center"/>
    </xf>
    <xf numFmtId="3" fontId="22" fillId="2" borderId="7" xfId="0" applyNumberFormat="1" applyFont="1" applyFill="1" applyBorder="1" applyAlignment="1" applyProtection="1">
      <alignment horizontal="right" vertical="center"/>
    </xf>
    <xf numFmtId="0" fontId="22" fillId="0" borderId="7" xfId="0" applyNumberFormat="1" applyFont="1" applyFill="1" applyBorder="1" applyAlignment="1" applyProtection="1">
      <alignment horizontal="left" vertical="center" indent="1"/>
    </xf>
    <xf numFmtId="3" fontId="25" fillId="0" borderId="7" xfId="32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27" fillId="0" borderId="0" xfId="0" applyFont="1" applyFill="1" applyBorder="1" applyAlignment="1">
      <alignment horizontal="center" vertical="center"/>
    </xf>
    <xf numFmtId="0" fontId="28" fillId="0" borderId="0" xfId="60" applyNumberFormat="1" applyFont="1" applyFill="1" applyBorder="1" applyAlignment="1" applyProtection="1">
      <alignment vertical="center"/>
    </xf>
    <xf numFmtId="0" fontId="28" fillId="0" borderId="0" xfId="60" applyNumberFormat="1" applyFont="1" applyFill="1" applyBorder="1" applyAlignment="1" applyProtection="1">
      <alignment horizontal="right" vertical="center"/>
    </xf>
    <xf numFmtId="0" fontId="19" fillId="0" borderId="7" xfId="60" applyNumberFormat="1" applyFont="1" applyFill="1" applyBorder="1" applyAlignment="1" applyProtection="1">
      <alignment horizontal="center" vertical="center"/>
    </xf>
    <xf numFmtId="0" fontId="19" fillId="0" borderId="7" xfId="60" applyNumberFormat="1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left" vertical="center"/>
    </xf>
    <xf numFmtId="177" fontId="29" fillId="0" borderId="7" xfId="0" applyNumberFormat="1" applyFont="1" applyFill="1" applyBorder="1" applyAlignment="1" applyProtection="1">
      <alignment horizontal="right" vertical="center" wrapText="1"/>
    </xf>
    <xf numFmtId="186" fontId="29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vertical="center"/>
    </xf>
    <xf numFmtId="49" fontId="30" fillId="0" borderId="3" xfId="0" applyNumberFormat="1" applyFont="1" applyFill="1" applyBorder="1" applyAlignment="1" applyProtection="1">
      <alignment horizontal="left" vertical="center"/>
    </xf>
    <xf numFmtId="0" fontId="3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31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30" fillId="0" borderId="7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19" fillId="0" borderId="3" xfId="0" applyNumberFormat="1" applyFont="1" applyFill="1" applyBorder="1" applyAlignment="1" applyProtection="1">
      <alignment horizontal="center" vertical="center"/>
    </xf>
    <xf numFmtId="177" fontId="33" fillId="0" borderId="7" xfId="0" applyNumberFormat="1" applyFont="1" applyFill="1" applyBorder="1" applyAlignment="1" applyProtection="1">
      <alignment horizontal="right" vertical="center" wrapText="1"/>
    </xf>
    <xf numFmtId="186" fontId="33" fillId="0" borderId="7" xfId="0" applyNumberFormat="1" applyFont="1" applyFill="1" applyBorder="1" applyAlignment="1" applyProtection="1">
      <alignment horizontal="right" vertical="center" wrapText="1"/>
    </xf>
    <xf numFmtId="49" fontId="30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1" fillId="0" borderId="0" xfId="58" applyFont="1" applyFill="1" applyAlignment="1">
      <alignment vertical="center"/>
    </xf>
    <xf numFmtId="0" fontId="3" fillId="0" borderId="0" xfId="58" applyNumberFormat="1" applyFont="1" applyFill="1" applyAlignment="1" applyProtection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17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82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77" fontId="3" fillId="0" borderId="7" xfId="58" applyNumberFormat="1" applyFont="1" applyFill="1" applyBorder="1" applyAlignment="1" applyProtection="1">
      <alignment horizontal="right" vertical="center" wrapText="1"/>
    </xf>
    <xf numFmtId="187" fontId="3" fillId="0" borderId="7" xfId="58" applyNumberFormat="1" applyFont="1" applyFill="1" applyBorder="1" applyAlignment="1">
      <alignment vertical="center" wrapText="1"/>
    </xf>
    <xf numFmtId="177" fontId="3" fillId="0" borderId="7" xfId="0" applyNumberFormat="1" applyFont="1" applyFill="1" applyBorder="1" applyAlignment="1" applyProtection="1">
      <alignment horizontal="righ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77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9" fontId="3" fillId="0" borderId="7" xfId="0" applyNumberFormat="1" applyFont="1" applyFill="1" applyBorder="1" applyAlignment="1">
      <alignment vertical="center" wrapText="1"/>
    </xf>
    <xf numFmtId="179" fontId="3" fillId="0" borderId="0" xfId="0" applyNumberFormat="1" applyFont="1" applyFill="1" applyAlignment="1">
      <alignment vertical="center"/>
    </xf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center"/>
    </xf>
    <xf numFmtId="43" fontId="5" fillId="0" borderId="0" xfId="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86" fontId="7" fillId="0" borderId="7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vertical="center"/>
    </xf>
    <xf numFmtId="186" fontId="35" fillId="0" borderId="7" xfId="0" applyNumberFormat="1" applyFont="1" applyFill="1" applyBorder="1" applyAlignment="1">
      <alignment vertical="center"/>
    </xf>
    <xf numFmtId="0" fontId="35" fillId="0" borderId="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0" fillId="0" borderId="7" xfId="0" applyFill="1" applyBorder="1"/>
    <xf numFmtId="0" fontId="17" fillId="0" borderId="4" xfId="0" applyFont="1" applyFill="1" applyBorder="1" applyAlignment="1">
      <alignment horizontal="center" vertical="center"/>
    </xf>
    <xf numFmtId="9" fontId="36" fillId="0" borderId="4" xfId="11" applyFont="1" applyFill="1" applyBorder="1" applyAlignment="1">
      <alignment horizontal="center" vertical="center"/>
    </xf>
    <xf numFmtId="9" fontId="3" fillId="0" borderId="4" xfId="1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0" fillId="0" borderId="0" xfId="0" applyFill="1" applyBorder="1"/>
    <xf numFmtId="43" fontId="37" fillId="0" borderId="0" xfId="8" applyFont="1" applyFill="1" applyBorder="1" applyAlignment="1">
      <alignment horizontal="center" vertical="center"/>
    </xf>
    <xf numFmtId="43" fontId="38" fillId="0" borderId="0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181" fontId="36" fillId="0" borderId="7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39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综合科2015年铜川市预算执行情况和2016年预算表（人大报告表）" xfId="19"/>
    <cellStyle name="标题 1" xfId="20" builtinId="16"/>
    <cellStyle name="常规_印台区2015财政决算报表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经济分类决算本级" xfId="32"/>
    <cellStyle name="常规_20160104152930396 (2)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2016债务余额（报人大2017-4-7）" xfId="53"/>
    <cellStyle name="常规 3" xfId="54"/>
    <cellStyle name="常规_2015年全市社会保险基金收支预算执行情况表" xfId="55"/>
    <cellStyle name="常规_市本级国资预算执行情况" xfId="56"/>
    <cellStyle name="常规_铜川市2015年底政府性债务余额情况表" xfId="57"/>
    <cellStyle name="常规_本级" xfId="58"/>
    <cellStyle name="常规 2" xfId="59"/>
    <cellStyle name="常规 4" xfId="60"/>
    <cellStyle name="常规_铜川市2015年底政府性债务余额情况表_2016债务余额（报人大）" xfId="6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21" workbookViewId="0">
      <selection activeCell="A30" sqref="A30:H30"/>
    </sheetView>
  </sheetViews>
  <sheetFormatPr defaultColWidth="9" defaultRowHeight="14.25" outlineLevelCol="7"/>
  <cols>
    <col min="8" max="8" width="18" customWidth="1"/>
  </cols>
  <sheetData>
    <row r="1" ht="25.5" spans="1:8">
      <c r="A1" s="302" t="s">
        <v>0</v>
      </c>
      <c r="B1" s="302"/>
      <c r="C1" s="302"/>
      <c r="D1" s="302"/>
      <c r="E1" s="302"/>
      <c r="F1" s="302"/>
      <c r="G1" s="302"/>
      <c r="H1" s="302"/>
    </row>
    <row r="2" ht="19" customHeight="1" spans="1:8">
      <c r="A2" s="303" t="s">
        <v>1</v>
      </c>
      <c r="B2" s="303"/>
      <c r="C2" s="303"/>
      <c r="D2" s="303"/>
      <c r="E2" s="303"/>
      <c r="F2" s="303"/>
      <c r="G2" s="303"/>
      <c r="H2" s="303"/>
    </row>
    <row r="3" s="258" customFormat="1" ht="19" customHeight="1" spans="1:8">
      <c r="A3" s="304" t="s">
        <v>2</v>
      </c>
      <c r="B3" s="304"/>
      <c r="C3" s="304"/>
      <c r="D3" s="304"/>
      <c r="E3" s="304"/>
      <c r="F3" s="304"/>
      <c r="G3" s="304"/>
      <c r="H3" s="304"/>
    </row>
    <row r="4" s="258" customFormat="1" ht="19" customHeight="1" spans="1:8">
      <c r="A4" s="304" t="s">
        <v>3</v>
      </c>
      <c r="B4" s="304"/>
      <c r="C4" s="304"/>
      <c r="D4" s="304"/>
      <c r="E4" s="304"/>
      <c r="F4" s="304"/>
      <c r="G4" s="304"/>
      <c r="H4" s="304"/>
    </row>
    <row r="5" s="258" customFormat="1" ht="19" customHeight="1" spans="1:8">
      <c r="A5" s="304" t="s">
        <v>4</v>
      </c>
      <c r="B5" s="304"/>
      <c r="C5" s="304"/>
      <c r="D5" s="304"/>
      <c r="E5" s="304"/>
      <c r="F5" s="304"/>
      <c r="G5" s="304"/>
      <c r="H5" s="304"/>
    </row>
    <row r="6" s="258" customFormat="1" ht="19" customHeight="1" spans="1:8">
      <c r="A6" s="304" t="s">
        <v>5</v>
      </c>
      <c r="B6" s="304"/>
      <c r="C6" s="304"/>
      <c r="D6" s="304"/>
      <c r="E6" s="304"/>
      <c r="F6" s="304"/>
      <c r="G6" s="304"/>
      <c r="H6" s="304"/>
    </row>
    <row r="7" s="258" customFormat="1" ht="19" customHeight="1" spans="1:8">
      <c r="A7" s="304" t="s">
        <v>6</v>
      </c>
      <c r="B7" s="304"/>
      <c r="C7" s="304"/>
      <c r="D7" s="304"/>
      <c r="E7" s="304"/>
      <c r="F7" s="304"/>
      <c r="G7" s="304"/>
      <c r="H7" s="304"/>
    </row>
    <row r="8" s="258" customFormat="1" ht="19" customHeight="1" spans="1:8">
      <c r="A8" s="304" t="s">
        <v>7</v>
      </c>
      <c r="B8" s="304"/>
      <c r="C8" s="304"/>
      <c r="D8" s="304"/>
      <c r="E8" s="304"/>
      <c r="F8" s="304"/>
      <c r="G8" s="304"/>
      <c r="H8" s="304"/>
    </row>
    <row r="9" s="258" customFormat="1" ht="19" customHeight="1" spans="1:8">
      <c r="A9" s="304" t="s">
        <v>8</v>
      </c>
      <c r="B9" s="304"/>
      <c r="C9" s="304"/>
      <c r="D9" s="304"/>
      <c r="E9" s="304"/>
      <c r="F9" s="304"/>
      <c r="G9" s="304"/>
      <c r="H9" s="304"/>
    </row>
    <row r="10" s="258" customFormat="1" ht="19" customHeight="1" spans="1:8">
      <c r="A10" s="305" t="s">
        <v>9</v>
      </c>
      <c r="B10" s="305"/>
      <c r="C10" s="305"/>
      <c r="D10" s="305"/>
      <c r="E10" s="305"/>
      <c r="F10" s="305"/>
      <c r="G10" s="305"/>
      <c r="H10" s="305"/>
    </row>
    <row r="11" s="258" customFormat="1" ht="19" customHeight="1" spans="1:8">
      <c r="A11" s="305" t="s">
        <v>10</v>
      </c>
      <c r="B11" s="305"/>
      <c r="C11" s="305"/>
      <c r="D11" s="305"/>
      <c r="E11" s="305"/>
      <c r="F11" s="305"/>
      <c r="G11" s="305"/>
      <c r="H11" s="305"/>
    </row>
    <row r="12" s="258" customFormat="1" ht="19" customHeight="1" spans="1:8">
      <c r="A12" s="303" t="s">
        <v>11</v>
      </c>
      <c r="B12" s="303"/>
      <c r="C12" s="303"/>
      <c r="D12" s="303"/>
      <c r="E12" s="303"/>
      <c r="F12" s="303"/>
      <c r="G12" s="303"/>
      <c r="H12" s="303"/>
    </row>
    <row r="13" s="258" customFormat="1" ht="19" customHeight="1" spans="1:8">
      <c r="A13" s="304" t="s">
        <v>12</v>
      </c>
      <c r="B13" s="304"/>
      <c r="C13" s="304"/>
      <c r="D13" s="304"/>
      <c r="E13" s="304"/>
      <c r="F13" s="304"/>
      <c r="G13" s="304"/>
      <c r="H13" s="304"/>
    </row>
    <row r="14" s="258" customFormat="1" ht="19" customHeight="1" spans="1:8">
      <c r="A14" s="304" t="s">
        <v>13</v>
      </c>
      <c r="B14" s="304"/>
      <c r="C14" s="304"/>
      <c r="D14" s="304"/>
      <c r="E14" s="304"/>
      <c r="F14" s="304"/>
      <c r="G14" s="304"/>
      <c r="H14" s="304"/>
    </row>
    <row r="15" s="258" customFormat="1" ht="19" customHeight="1" spans="1:8">
      <c r="A15" s="304" t="s">
        <v>14</v>
      </c>
      <c r="B15" s="304"/>
      <c r="C15" s="304"/>
      <c r="D15" s="304"/>
      <c r="E15" s="304"/>
      <c r="F15" s="304"/>
      <c r="G15" s="304"/>
      <c r="H15" s="304"/>
    </row>
    <row r="16" s="258" customFormat="1" ht="19" customHeight="1" spans="1:8">
      <c r="A16" s="304" t="s">
        <v>15</v>
      </c>
      <c r="B16" s="304"/>
      <c r="C16" s="304"/>
      <c r="D16" s="304"/>
      <c r="E16" s="304"/>
      <c r="F16" s="304"/>
      <c r="G16" s="304"/>
      <c r="H16" s="304"/>
    </row>
    <row r="17" s="258" customFormat="1" ht="19" customHeight="1" spans="1:8">
      <c r="A17" s="304" t="s">
        <v>16</v>
      </c>
      <c r="B17" s="304"/>
      <c r="C17" s="304"/>
      <c r="D17" s="304"/>
      <c r="E17" s="304"/>
      <c r="F17" s="304"/>
      <c r="G17" s="304"/>
      <c r="H17" s="304"/>
    </row>
    <row r="18" s="258" customFormat="1" ht="19" customHeight="1" spans="1:8">
      <c r="A18" s="303" t="s">
        <v>17</v>
      </c>
      <c r="B18" s="303"/>
      <c r="C18" s="303"/>
      <c r="D18" s="303"/>
      <c r="E18" s="303"/>
      <c r="F18" s="303"/>
      <c r="G18" s="303"/>
      <c r="H18" s="303"/>
    </row>
    <row r="19" s="258" customFormat="1" ht="19" customHeight="1" spans="1:8">
      <c r="A19" s="304" t="s">
        <v>18</v>
      </c>
      <c r="B19" s="304"/>
      <c r="C19" s="304"/>
      <c r="D19" s="304"/>
      <c r="E19" s="304"/>
      <c r="F19" s="304"/>
      <c r="G19" s="304"/>
      <c r="H19" s="304"/>
    </row>
    <row r="20" s="258" customFormat="1" ht="19" customHeight="1" spans="1:8">
      <c r="A20" s="304" t="s">
        <v>19</v>
      </c>
      <c r="B20" s="304"/>
      <c r="C20" s="304"/>
      <c r="D20" s="304"/>
      <c r="E20" s="304"/>
      <c r="F20" s="304"/>
      <c r="G20" s="304"/>
      <c r="H20" s="304"/>
    </row>
    <row r="21" s="258" customFormat="1" ht="19" customHeight="1" spans="1:8">
      <c r="A21" s="304" t="s">
        <v>20</v>
      </c>
      <c r="B21" s="304"/>
      <c r="C21" s="304"/>
      <c r="D21" s="304"/>
      <c r="E21" s="304"/>
      <c r="F21" s="304"/>
      <c r="G21" s="304"/>
      <c r="H21" s="304"/>
    </row>
    <row r="22" s="258" customFormat="1" ht="19" customHeight="1" spans="1:8">
      <c r="A22" s="304" t="s">
        <v>21</v>
      </c>
      <c r="B22" s="304"/>
      <c r="C22" s="304"/>
      <c r="D22" s="304"/>
      <c r="E22" s="304"/>
      <c r="F22" s="304"/>
      <c r="G22" s="304"/>
      <c r="H22" s="304"/>
    </row>
    <row r="23" s="258" customFormat="1" ht="19" customHeight="1" spans="1:8">
      <c r="A23" s="304" t="s">
        <v>22</v>
      </c>
      <c r="B23" s="304"/>
      <c r="C23" s="304"/>
      <c r="D23" s="304"/>
      <c r="E23" s="304"/>
      <c r="F23" s="304"/>
      <c r="G23" s="304"/>
      <c r="H23" s="304"/>
    </row>
    <row r="24" s="258" customFormat="1" ht="19" customHeight="1" spans="1:8">
      <c r="A24" s="303" t="s">
        <v>23</v>
      </c>
      <c r="B24" s="303"/>
      <c r="C24" s="303"/>
      <c r="D24" s="303"/>
      <c r="E24" s="303"/>
      <c r="F24" s="303"/>
      <c r="G24" s="303"/>
      <c r="H24" s="303"/>
    </row>
    <row r="25" s="258" customFormat="1" ht="19" customHeight="1" spans="1:8">
      <c r="A25" s="304" t="s">
        <v>24</v>
      </c>
      <c r="B25" s="304"/>
      <c r="C25" s="304"/>
      <c r="D25" s="304"/>
      <c r="E25" s="304"/>
      <c r="F25" s="304"/>
      <c r="G25" s="304"/>
      <c r="H25" s="304"/>
    </row>
    <row r="26" s="258" customFormat="1" ht="19" customHeight="1" spans="1:8">
      <c r="A26" s="304" t="s">
        <v>25</v>
      </c>
      <c r="B26" s="304"/>
      <c r="C26" s="304"/>
      <c r="D26" s="304"/>
      <c r="E26" s="304"/>
      <c r="F26" s="304"/>
      <c r="G26" s="304"/>
      <c r="H26" s="304"/>
    </row>
    <row r="27" s="258" customFormat="1" ht="19" customHeight="1" spans="1:8">
      <c r="A27" s="303" t="s">
        <v>26</v>
      </c>
      <c r="B27" s="303"/>
      <c r="C27" s="303"/>
      <c r="D27" s="303"/>
      <c r="E27" s="303"/>
      <c r="F27" s="303"/>
      <c r="G27" s="303"/>
      <c r="H27" s="303"/>
    </row>
    <row r="28" s="258" customFormat="1" ht="19" customHeight="1" spans="1:8">
      <c r="A28" s="304" t="s">
        <v>27</v>
      </c>
      <c r="B28" s="304"/>
      <c r="C28" s="304"/>
      <c r="D28" s="304"/>
      <c r="E28" s="304"/>
      <c r="F28" s="304"/>
      <c r="G28" s="304"/>
      <c r="H28" s="304"/>
    </row>
    <row r="29" s="258" customFormat="1" ht="19" customHeight="1" spans="1:8">
      <c r="A29" s="304" t="s">
        <v>28</v>
      </c>
      <c r="B29" s="304"/>
      <c r="C29" s="304"/>
      <c r="D29" s="304"/>
      <c r="E29" s="304"/>
      <c r="F29" s="304"/>
      <c r="G29" s="304"/>
      <c r="H29" s="304"/>
    </row>
    <row r="30" s="258" customFormat="1" ht="19" customHeight="1" spans="1:8">
      <c r="A30" s="304" t="s">
        <v>29</v>
      </c>
      <c r="B30" s="304"/>
      <c r="C30" s="304"/>
      <c r="D30" s="304"/>
      <c r="E30" s="304"/>
      <c r="F30" s="304"/>
      <c r="G30" s="304"/>
      <c r="H30" s="304"/>
    </row>
    <row r="31" s="258" customFormat="1"/>
    <row r="32" s="258" customFormat="1"/>
    <row r="33" s="258" customFormat="1"/>
    <row r="34" s="258" customFormat="1"/>
    <row r="35" s="258" customFormat="1"/>
    <row r="36" s="258" customFormat="1"/>
    <row r="37" s="258" customFormat="1"/>
    <row r="38" s="258" customFormat="1"/>
    <row r="39" s="258" customFormat="1"/>
    <row r="40" s="258" customFormat="1"/>
    <row r="41" s="258" customFormat="1"/>
    <row r="42" s="258" customFormat="1"/>
    <row r="43" s="258" customFormat="1"/>
    <row r="44" s="258" customFormat="1"/>
  </sheetData>
  <mergeCells count="25">
    <mergeCell ref="A1:H1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6:H16"/>
    <mergeCell ref="A17:H17"/>
    <mergeCell ref="A19:H19"/>
    <mergeCell ref="A20:H20"/>
    <mergeCell ref="A21:H21"/>
    <mergeCell ref="A22:H22"/>
    <mergeCell ref="A23:H23"/>
    <mergeCell ref="A25:H25"/>
    <mergeCell ref="A26:H26"/>
    <mergeCell ref="A28:H28"/>
    <mergeCell ref="A29:H29"/>
    <mergeCell ref="A30:H30"/>
  </mergeCells>
  <pageMargins left="0.75" right="0.75" top="1" bottom="1" header="0.509027777777778" footer="0.5090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1"/>
  <sheetViews>
    <sheetView showZeros="0" workbookViewId="0">
      <selection activeCell="H8" sqref="H8"/>
    </sheetView>
  </sheetViews>
  <sheetFormatPr defaultColWidth="9" defaultRowHeight="12.75" outlineLevelCol="3"/>
  <cols>
    <col min="1" max="1" width="34.6666666666667" style="147" customWidth="1"/>
    <col min="2" max="2" width="8.41666666666667" style="148" customWidth="1"/>
    <col min="3" max="3" width="33" style="147" customWidth="1"/>
    <col min="4" max="4" width="7.91666666666667" style="147" customWidth="1"/>
    <col min="5" max="16384" width="9" style="147"/>
  </cols>
  <sheetData>
    <row r="1" ht="14.25" spans="1:1">
      <c r="A1" s="149" t="s">
        <v>559</v>
      </c>
    </row>
    <row r="2" s="145" customFormat="1" ht="31.5" customHeight="1" spans="1:4">
      <c r="A2" s="150" t="s">
        <v>560</v>
      </c>
      <c r="B2" s="150"/>
      <c r="C2" s="150"/>
      <c r="D2" s="150"/>
    </row>
    <row r="3" s="146" customFormat="1" ht="23" customHeight="1" spans="1:4">
      <c r="A3" s="151"/>
      <c r="B3" s="152"/>
      <c r="D3" s="153" t="s">
        <v>32</v>
      </c>
    </row>
    <row r="4" ht="23" customHeight="1" spans="1:4">
      <c r="A4" s="154" t="s">
        <v>561</v>
      </c>
      <c r="B4" s="154" t="s">
        <v>41</v>
      </c>
      <c r="C4" s="154" t="s">
        <v>561</v>
      </c>
      <c r="D4" s="154" t="s">
        <v>41</v>
      </c>
    </row>
    <row r="5" ht="23" customHeight="1" spans="1:4">
      <c r="A5" s="48" t="s">
        <v>562</v>
      </c>
      <c r="B5" s="155">
        <f>SUM(B6:B9)</f>
        <v>1187</v>
      </c>
      <c r="C5" s="48" t="s">
        <v>563</v>
      </c>
      <c r="D5" s="155">
        <v>0</v>
      </c>
    </row>
    <row r="6" ht="23" customHeight="1" spans="1:4">
      <c r="A6" s="48" t="s">
        <v>564</v>
      </c>
      <c r="B6" s="155">
        <v>135</v>
      </c>
      <c r="C6" s="48" t="s">
        <v>565</v>
      </c>
      <c r="D6" s="155"/>
    </row>
    <row r="7" ht="23" customHeight="1" spans="1:4">
      <c r="A7" s="48" t="s">
        <v>566</v>
      </c>
      <c r="B7" s="155">
        <v>1052</v>
      </c>
      <c r="C7" s="48" t="s">
        <v>567</v>
      </c>
      <c r="D7" s="155"/>
    </row>
    <row r="8" ht="23" customHeight="1" spans="1:4">
      <c r="A8" s="48" t="s">
        <v>568</v>
      </c>
      <c r="B8" s="155"/>
      <c r="C8" s="48" t="s">
        <v>569</v>
      </c>
      <c r="D8" s="155">
        <v>4001</v>
      </c>
    </row>
    <row r="9" ht="23" customHeight="1" spans="1:4">
      <c r="A9" s="48" t="s">
        <v>570</v>
      </c>
      <c r="B9" s="155"/>
      <c r="C9" s="48" t="s">
        <v>571</v>
      </c>
      <c r="D9" s="155">
        <v>338</v>
      </c>
    </row>
    <row r="10" ht="23" customHeight="1" spans="1:4">
      <c r="A10" s="48" t="s">
        <v>572</v>
      </c>
      <c r="B10" s="155">
        <f>SUM(B11:B29)</f>
        <v>30981</v>
      </c>
      <c r="C10" s="48" t="s">
        <v>573</v>
      </c>
      <c r="D10" s="155">
        <v>55</v>
      </c>
    </row>
    <row r="11" ht="23" customHeight="1" spans="1:4">
      <c r="A11" s="48" t="s">
        <v>574</v>
      </c>
      <c r="B11" s="155"/>
      <c r="C11" s="48" t="s">
        <v>575</v>
      </c>
      <c r="D11" s="155">
        <v>514</v>
      </c>
    </row>
    <row r="12" ht="23" customHeight="1" spans="1:4">
      <c r="A12" s="48" t="s">
        <v>576</v>
      </c>
      <c r="B12" s="155">
        <v>3123</v>
      </c>
      <c r="C12" s="48" t="s">
        <v>577</v>
      </c>
      <c r="D12" s="155">
        <v>418</v>
      </c>
    </row>
    <row r="13" ht="23" customHeight="1" spans="1:4">
      <c r="A13" s="48" t="s">
        <v>578</v>
      </c>
      <c r="B13" s="155"/>
      <c r="C13" s="48" t="s">
        <v>579</v>
      </c>
      <c r="D13" s="155">
        <v>2762</v>
      </c>
    </row>
    <row r="14" ht="23" customHeight="1" spans="1:4">
      <c r="A14" s="48" t="s">
        <v>580</v>
      </c>
      <c r="B14" s="155">
        <v>697</v>
      </c>
      <c r="C14" s="48" t="s">
        <v>581</v>
      </c>
      <c r="D14" s="155">
        <v>810</v>
      </c>
    </row>
    <row r="15" ht="23" customHeight="1" spans="1:4">
      <c r="A15" s="48" t="s">
        <v>582</v>
      </c>
      <c r="B15" s="155">
        <v>627</v>
      </c>
      <c r="C15" s="48" t="s">
        <v>583</v>
      </c>
      <c r="D15" s="155">
        <v>1253</v>
      </c>
    </row>
    <row r="16" ht="23" customHeight="1" spans="1:4">
      <c r="A16" s="48" t="s">
        <v>584</v>
      </c>
      <c r="B16" s="155"/>
      <c r="C16" s="48" t="s">
        <v>585</v>
      </c>
      <c r="D16" s="155"/>
    </row>
    <row r="17" ht="23" customHeight="1" spans="1:4">
      <c r="A17" s="48" t="s">
        <v>586</v>
      </c>
      <c r="B17" s="155"/>
      <c r="C17" s="48" t="s">
        <v>587</v>
      </c>
      <c r="D17" s="155">
        <v>3344</v>
      </c>
    </row>
    <row r="18" ht="23" customHeight="1" spans="1:4">
      <c r="A18" s="48" t="s">
        <v>588</v>
      </c>
      <c r="B18" s="155">
        <v>10</v>
      </c>
      <c r="C18" s="48" t="s">
        <v>589</v>
      </c>
      <c r="D18" s="155"/>
    </row>
    <row r="19" ht="23" customHeight="1" spans="1:4">
      <c r="A19" s="156" t="s">
        <v>590</v>
      </c>
      <c r="B19" s="155">
        <v>13019</v>
      </c>
      <c r="C19" s="48" t="s">
        <v>591</v>
      </c>
      <c r="D19" s="155"/>
    </row>
    <row r="20" ht="33" customHeight="1" spans="1:4">
      <c r="A20" s="157" t="s">
        <v>592</v>
      </c>
      <c r="B20" s="155">
        <v>470</v>
      </c>
      <c r="C20" s="48" t="s">
        <v>593</v>
      </c>
      <c r="D20" s="155"/>
    </row>
    <row r="21" ht="23" customHeight="1" spans="1:4">
      <c r="A21" s="48" t="s">
        <v>594</v>
      </c>
      <c r="B21" s="155">
        <v>1143</v>
      </c>
      <c r="C21" s="48" t="s">
        <v>595</v>
      </c>
      <c r="D21" s="155">
        <v>2000</v>
      </c>
    </row>
    <row r="22" ht="23" customHeight="1" spans="1:4">
      <c r="A22" s="48" t="s">
        <v>596</v>
      </c>
      <c r="B22" s="155">
        <v>6</v>
      </c>
      <c r="C22" s="48" t="s">
        <v>597</v>
      </c>
      <c r="D22" s="155"/>
    </row>
    <row r="23" ht="23" customHeight="1" spans="1:4">
      <c r="A23" s="48" t="s">
        <v>598</v>
      </c>
      <c r="B23" s="155">
        <v>1193</v>
      </c>
      <c r="C23" s="48" t="s">
        <v>599</v>
      </c>
      <c r="D23" s="155">
        <v>353</v>
      </c>
    </row>
    <row r="24" ht="38" customHeight="1" spans="1:4">
      <c r="A24" s="157" t="s">
        <v>600</v>
      </c>
      <c r="B24" s="155">
        <v>2078</v>
      </c>
      <c r="C24" s="48"/>
      <c r="D24" s="155"/>
    </row>
    <row r="25" ht="51" customHeight="1" spans="1:4">
      <c r="A25" s="157" t="s">
        <v>601</v>
      </c>
      <c r="B25" s="155">
        <v>88</v>
      </c>
      <c r="C25" s="48"/>
      <c r="D25" s="155"/>
    </row>
    <row r="26" ht="23" customHeight="1" spans="1:4">
      <c r="A26" s="48" t="s">
        <v>602</v>
      </c>
      <c r="B26" s="155">
        <v>3956</v>
      </c>
      <c r="C26" s="48"/>
      <c r="D26" s="155"/>
    </row>
    <row r="27" ht="23" customHeight="1" spans="1:4">
      <c r="A27" s="48" t="s">
        <v>603</v>
      </c>
      <c r="B27" s="155">
        <v>3400</v>
      </c>
      <c r="C27" s="48"/>
      <c r="D27" s="155"/>
    </row>
    <row r="28" ht="23" customHeight="1" spans="1:4">
      <c r="A28" s="48" t="s">
        <v>604</v>
      </c>
      <c r="B28" s="155">
        <v>971</v>
      </c>
      <c r="C28" s="48"/>
      <c r="D28" s="155"/>
    </row>
    <row r="29" ht="23" customHeight="1" spans="1:4">
      <c r="A29" s="48" t="s">
        <v>605</v>
      </c>
      <c r="B29" s="155">
        <v>200</v>
      </c>
      <c r="C29" s="156"/>
      <c r="D29" s="155"/>
    </row>
    <row r="30" ht="23" customHeight="1" spans="1:4">
      <c r="A30" s="48" t="s">
        <v>606</v>
      </c>
      <c r="B30" s="155">
        <f>SUM(B31,D5:D23)</f>
        <v>16343</v>
      </c>
      <c r="C30" s="48"/>
      <c r="D30" s="155"/>
    </row>
    <row r="31" ht="23" customHeight="1" spans="1:4">
      <c r="A31" s="48" t="s">
        <v>607</v>
      </c>
      <c r="B31" s="155">
        <v>495</v>
      </c>
      <c r="C31" s="48"/>
      <c r="D31" s="155"/>
    </row>
  </sheetData>
  <mergeCells count="1">
    <mergeCell ref="A2:D2"/>
  </mergeCells>
  <pageMargins left="0.588888888888889" right="0.588888888888889" top="0.788888888888889" bottom="0.788888888888889" header="0.509027777777778" footer="0.509027777777778"/>
  <pageSetup paperSize="9" scale="9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6"/>
  <sheetViews>
    <sheetView workbookViewId="0">
      <selection activeCell="J12" sqref="J12"/>
    </sheetView>
  </sheetViews>
  <sheetFormatPr defaultColWidth="8" defaultRowHeight="14.25" outlineLevelCol="5"/>
  <cols>
    <col min="1" max="1" width="27.5" style="102" customWidth="1"/>
    <col min="2" max="2" width="12.375" style="102" customWidth="1"/>
    <col min="3" max="3" width="12.375" style="102" hidden="1" customWidth="1"/>
    <col min="4" max="5" width="11.5" style="102" customWidth="1"/>
    <col min="6" max="6" width="11.625" style="102" customWidth="1"/>
    <col min="7" max="16384" width="8" style="102"/>
  </cols>
  <sheetData>
    <row r="1" s="1" customFormat="1" ht="13.5" spans="1:1">
      <c r="A1" s="136" t="s">
        <v>608</v>
      </c>
    </row>
    <row r="2" s="98" customFormat="1" ht="25.5" customHeight="1" spans="1:6">
      <c r="A2" s="103" t="s">
        <v>609</v>
      </c>
      <c r="B2" s="103"/>
      <c r="C2" s="103"/>
      <c r="D2" s="103"/>
      <c r="E2" s="103"/>
      <c r="F2" s="103"/>
    </row>
    <row r="3" s="99" customFormat="1" ht="21.75" customHeight="1" spans="5:6">
      <c r="E3" s="141"/>
      <c r="F3" s="105" t="s">
        <v>32</v>
      </c>
    </row>
    <row r="4" s="100" customFormat="1" ht="29.25" customHeight="1" spans="1:6">
      <c r="A4" s="142" t="s">
        <v>610</v>
      </c>
      <c r="B4" s="143" t="s">
        <v>611</v>
      </c>
      <c r="C4" s="143" t="s">
        <v>612</v>
      </c>
      <c r="D4" s="143" t="s">
        <v>478</v>
      </c>
      <c r="E4" s="142" t="s">
        <v>613</v>
      </c>
      <c r="F4" s="142" t="s">
        <v>38</v>
      </c>
    </row>
    <row r="5" s="99" customFormat="1" ht="27" customHeight="1" spans="1:6">
      <c r="A5" s="127" t="s">
        <v>614</v>
      </c>
      <c r="B5" s="144">
        <v>5000</v>
      </c>
      <c r="C5" s="144">
        <v>158220</v>
      </c>
      <c r="D5" s="109">
        <v>18743</v>
      </c>
      <c r="E5" s="138">
        <f>D5/B5</f>
        <v>3.7486</v>
      </c>
      <c r="F5" s="138"/>
    </row>
    <row r="6" s="99" customFormat="1" ht="27" customHeight="1" spans="1:6">
      <c r="A6" s="127" t="s">
        <v>615</v>
      </c>
      <c r="B6" s="109"/>
      <c r="C6" s="109">
        <v>1200</v>
      </c>
      <c r="D6" s="109"/>
      <c r="E6" s="138"/>
      <c r="F6" s="138"/>
    </row>
    <row r="7" s="99" customFormat="1" ht="27" customHeight="1" spans="1:6">
      <c r="A7" s="127" t="s">
        <v>616</v>
      </c>
      <c r="B7" s="109"/>
      <c r="C7" s="109">
        <v>900</v>
      </c>
      <c r="D7" s="109"/>
      <c r="E7" s="138"/>
      <c r="F7" s="138"/>
    </row>
    <row r="8" s="99" customFormat="1" ht="27" customHeight="1" spans="1:6">
      <c r="A8" s="127" t="s">
        <v>617</v>
      </c>
      <c r="B8" s="109"/>
      <c r="C8" s="109"/>
      <c r="D8" s="109"/>
      <c r="E8" s="138"/>
      <c r="F8" s="138"/>
    </row>
    <row r="9" s="99" customFormat="1" ht="27" customHeight="1" spans="1:6">
      <c r="A9" s="127" t="s">
        <v>618</v>
      </c>
      <c r="B9" s="109"/>
      <c r="C9" s="109">
        <v>2500</v>
      </c>
      <c r="D9" s="109"/>
      <c r="E9" s="138"/>
      <c r="F9" s="138"/>
    </row>
    <row r="10" s="99" customFormat="1" ht="45" customHeight="1" spans="1:6">
      <c r="A10" s="127" t="s">
        <v>619</v>
      </c>
      <c r="B10" s="109"/>
      <c r="C10" s="109">
        <v>180</v>
      </c>
      <c r="D10" s="109"/>
      <c r="E10" s="138"/>
      <c r="F10" s="131"/>
    </row>
    <row r="11" s="99" customFormat="1" ht="26.1" customHeight="1" spans="1:6">
      <c r="A11" s="139" t="s">
        <v>62</v>
      </c>
      <c r="B11" s="114">
        <f>SUM(B5:B10)</f>
        <v>5000</v>
      </c>
      <c r="C11" s="114">
        <f>SUM(C5:C10)</f>
        <v>163000</v>
      </c>
      <c r="D11" s="114">
        <f>SUM(D5:D10)</f>
        <v>18743</v>
      </c>
      <c r="E11" s="140">
        <f>D11/B11</f>
        <v>3.7486</v>
      </c>
      <c r="F11" s="134"/>
    </row>
    <row r="12" s="101" customFormat="1" ht="27" customHeight="1" spans="1:6">
      <c r="A12" s="107" t="s">
        <v>620</v>
      </c>
      <c r="B12" s="109"/>
      <c r="C12" s="109"/>
      <c r="D12" s="109">
        <v>2361</v>
      </c>
      <c r="E12" s="138"/>
      <c r="F12" s="111"/>
    </row>
    <row r="13" s="99" customFormat="1" ht="27" customHeight="1" spans="1:6">
      <c r="A13" s="107" t="s">
        <v>621</v>
      </c>
      <c r="B13" s="109"/>
      <c r="C13" s="109"/>
      <c r="D13" s="109">
        <v>39013</v>
      </c>
      <c r="E13" s="138"/>
      <c r="F13" s="111"/>
    </row>
    <row r="14" s="99" customFormat="1" ht="27" customHeight="1" spans="1:6">
      <c r="A14" s="107" t="s">
        <v>622</v>
      </c>
      <c r="B14" s="109"/>
      <c r="C14" s="109"/>
      <c r="D14" s="109">
        <v>31100</v>
      </c>
      <c r="E14" s="138"/>
      <c r="F14" s="111"/>
    </row>
    <row r="15" s="101" customFormat="1" ht="29.1" customHeight="1" spans="1:6">
      <c r="A15" s="139" t="s">
        <v>546</v>
      </c>
      <c r="B15" s="114">
        <f>B13+B11</f>
        <v>5000</v>
      </c>
      <c r="C15" s="114">
        <f>C13+C11</f>
        <v>163000</v>
      </c>
      <c r="D15" s="114">
        <f>D11+D13+D12+D14</f>
        <v>91217</v>
      </c>
      <c r="E15" s="140"/>
      <c r="F15" s="134"/>
    </row>
    <row r="16" s="99" customFormat="1" ht="17.1" customHeight="1" spans="1:6">
      <c r="A16" s="102"/>
      <c r="B16" s="102"/>
      <c r="C16" s="102"/>
      <c r="D16" s="102"/>
      <c r="E16" s="102"/>
      <c r="F16" s="102"/>
    </row>
  </sheetData>
  <mergeCells count="1">
    <mergeCell ref="A2:F2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9"/>
  <sheetViews>
    <sheetView workbookViewId="0">
      <selection activeCell="D8" sqref="D8"/>
    </sheetView>
  </sheetViews>
  <sheetFormatPr defaultColWidth="8" defaultRowHeight="14.25" outlineLevelCol="4"/>
  <cols>
    <col min="1" max="1" width="29.5" style="102" customWidth="1"/>
    <col min="2" max="3" width="11.875" style="102" customWidth="1"/>
    <col min="4" max="4" width="12.625" style="102" customWidth="1"/>
    <col min="5" max="5" width="6.875" style="102" customWidth="1"/>
    <col min="6" max="16384" width="8" style="102"/>
  </cols>
  <sheetData>
    <row r="1" s="1" customFormat="1" ht="13.5" spans="1:1">
      <c r="A1" s="136" t="s">
        <v>623</v>
      </c>
    </row>
    <row r="2" s="98" customFormat="1" ht="25.5" customHeight="1" spans="1:5">
      <c r="A2" s="103" t="s">
        <v>624</v>
      </c>
      <c r="B2" s="103"/>
      <c r="C2" s="103"/>
      <c r="D2" s="103"/>
      <c r="E2" s="103"/>
    </row>
    <row r="3" s="99" customFormat="1" ht="21.75" customHeight="1" spans="1:5">
      <c r="A3" s="104"/>
      <c r="E3" s="105" t="s">
        <v>32</v>
      </c>
    </row>
    <row r="4" s="100" customFormat="1" ht="27.75" customHeight="1" spans="1:5">
      <c r="A4" s="106" t="s">
        <v>610</v>
      </c>
      <c r="B4" s="107" t="s">
        <v>611</v>
      </c>
      <c r="C4" s="107" t="s">
        <v>478</v>
      </c>
      <c r="D4" s="107" t="s">
        <v>613</v>
      </c>
      <c r="E4" s="106" t="s">
        <v>38</v>
      </c>
    </row>
    <row r="5" s="100" customFormat="1" ht="27.75" customHeight="1" spans="1:5">
      <c r="A5" s="137" t="s">
        <v>625</v>
      </c>
      <c r="B5" s="109"/>
      <c r="C5" s="109"/>
      <c r="D5" s="138"/>
      <c r="E5" s="106"/>
    </row>
    <row r="6" s="99" customFormat="1" ht="26.25" customHeight="1" spans="1:5">
      <c r="A6" s="137" t="s">
        <v>626</v>
      </c>
      <c r="B6" s="112"/>
      <c r="C6" s="109">
        <v>92</v>
      </c>
      <c r="D6" s="138"/>
      <c r="E6" s="111"/>
    </row>
    <row r="7" s="99" customFormat="1" ht="26.25" customHeight="1" spans="1:5">
      <c r="A7" s="137" t="s">
        <v>627</v>
      </c>
      <c r="B7" s="112">
        <v>5000</v>
      </c>
      <c r="C7" s="109">
        <v>52351</v>
      </c>
      <c r="D7" s="138">
        <f>C7/B7</f>
        <v>10.4702</v>
      </c>
      <c r="E7" s="111"/>
    </row>
    <row r="8" s="99" customFormat="1" ht="26.25" customHeight="1" spans="1:5">
      <c r="A8" s="137" t="s">
        <v>628</v>
      </c>
      <c r="B8" s="112"/>
      <c r="C8" s="109"/>
      <c r="D8" s="138"/>
      <c r="E8" s="111"/>
    </row>
    <row r="9" s="99" customFormat="1" ht="26.25" customHeight="1" spans="1:5">
      <c r="A9" s="137" t="s">
        <v>629</v>
      </c>
      <c r="B9" s="112"/>
      <c r="C9" s="109"/>
      <c r="D9" s="138"/>
      <c r="E9" s="111"/>
    </row>
    <row r="10" s="99" customFormat="1" ht="26.25" customHeight="1" spans="1:5">
      <c r="A10" s="137" t="s">
        <v>630</v>
      </c>
      <c r="B10" s="112"/>
      <c r="C10" s="109">
        <v>599</v>
      </c>
      <c r="D10" s="138"/>
      <c r="E10" s="111"/>
    </row>
    <row r="11" s="99" customFormat="1" ht="26.25" customHeight="1" spans="1:5">
      <c r="A11" s="137" t="s">
        <v>631</v>
      </c>
      <c r="B11" s="112"/>
      <c r="C11" s="109">
        <v>629</v>
      </c>
      <c r="D11" s="138"/>
      <c r="E11" s="111"/>
    </row>
    <row r="12" s="99" customFormat="1" ht="26.25" customHeight="1" spans="1:5">
      <c r="A12" s="137" t="s">
        <v>632</v>
      </c>
      <c r="B12" s="109"/>
      <c r="C12" s="109">
        <v>33</v>
      </c>
      <c r="D12" s="138"/>
      <c r="E12" s="111"/>
    </row>
    <row r="13" s="99" customFormat="1" ht="26.25" customHeight="1" spans="1:5">
      <c r="A13" s="139" t="s">
        <v>90</v>
      </c>
      <c r="B13" s="114">
        <f>SUM(B5:B12)</f>
        <v>5000</v>
      </c>
      <c r="C13" s="114">
        <f>SUM(C5:C12)</f>
        <v>53704</v>
      </c>
      <c r="D13" s="140">
        <f>C13/B13</f>
        <v>10.7408</v>
      </c>
      <c r="E13" s="111"/>
    </row>
    <row r="14" s="101" customFormat="1" ht="26.25" customHeight="1" spans="1:5">
      <c r="A14" s="107" t="s">
        <v>633</v>
      </c>
      <c r="B14" s="109"/>
      <c r="C14" s="109">
        <v>60</v>
      </c>
      <c r="D14" s="140"/>
      <c r="E14" s="111"/>
    </row>
    <row r="15" s="99" customFormat="1" ht="26.25" customHeight="1" spans="1:5">
      <c r="A15" s="107" t="s">
        <v>634</v>
      </c>
      <c r="B15" s="109"/>
      <c r="C15" s="109">
        <v>1500</v>
      </c>
      <c r="D15" s="138"/>
      <c r="E15" s="111"/>
    </row>
    <row r="16" s="99" customFormat="1" ht="26.25" customHeight="1" spans="1:5">
      <c r="A16" s="107" t="s">
        <v>635</v>
      </c>
      <c r="B16" s="109"/>
      <c r="C16" s="109">
        <v>31540</v>
      </c>
      <c r="D16" s="138"/>
      <c r="E16" s="111"/>
    </row>
    <row r="17" s="99" customFormat="1" ht="26.25" customHeight="1" spans="1:5">
      <c r="A17" s="139" t="s">
        <v>547</v>
      </c>
      <c r="B17" s="114">
        <f>B16+B13</f>
        <v>5000</v>
      </c>
      <c r="C17" s="114">
        <f>C13+C14+C15+C16+C18</f>
        <v>91217</v>
      </c>
      <c r="D17" s="140"/>
      <c r="E17" s="111"/>
    </row>
    <row r="18" s="101" customFormat="1" ht="26.25" customHeight="1" spans="1:5">
      <c r="A18" s="139" t="s">
        <v>636</v>
      </c>
      <c r="B18" s="114"/>
      <c r="C18" s="114">
        <v>4413</v>
      </c>
      <c r="D18" s="116"/>
      <c r="E18" s="116"/>
    </row>
    <row r="19" s="99" customFormat="1" ht="17.1" customHeight="1" spans="1:5">
      <c r="A19" s="102"/>
      <c r="B19" s="102"/>
      <c r="C19" s="102"/>
      <c r="D19" s="102"/>
      <c r="E19" s="102"/>
    </row>
  </sheetData>
  <mergeCells count="1">
    <mergeCell ref="A2:E2"/>
  </mergeCells>
  <pageMargins left="0.75" right="0.75" top="1" bottom="1" header="0.511805555555556" footer="0.511805555555556"/>
  <pageSetup paperSize="9" scale="9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4" sqref="K14"/>
    </sheetView>
  </sheetViews>
  <sheetFormatPr defaultColWidth="8" defaultRowHeight="14.25" outlineLevelCol="5"/>
  <cols>
    <col min="1" max="1" width="30.125" style="123" customWidth="1"/>
    <col min="2" max="2" width="13.5" style="123" customWidth="1"/>
    <col min="3" max="3" width="13.5" style="123" hidden="1" customWidth="1"/>
    <col min="4" max="4" width="12.5" style="123" customWidth="1"/>
    <col min="5" max="5" width="11.875" style="123" customWidth="1"/>
    <col min="6" max="6" width="11.375" style="123" customWidth="1"/>
    <col min="7" max="16384" width="8" style="123"/>
  </cols>
  <sheetData>
    <row r="1" s="118" customFormat="1" ht="13.5" spans="1:1">
      <c r="A1" s="118" t="s">
        <v>637</v>
      </c>
    </row>
    <row r="2" s="119" customFormat="1" ht="25.5" customHeight="1" spans="1:6">
      <c r="A2" s="124" t="s">
        <v>638</v>
      </c>
      <c r="B2" s="124"/>
      <c r="C2" s="124"/>
      <c r="D2" s="124"/>
      <c r="E2" s="124"/>
      <c r="F2" s="124"/>
    </row>
    <row r="3" s="120" customFormat="1" ht="21.75" customHeight="1" spans="6:6">
      <c r="F3" s="125" t="s">
        <v>32</v>
      </c>
    </row>
    <row r="4" s="121" customFormat="1" ht="29.25" customHeight="1" spans="1:6">
      <c r="A4" s="126" t="s">
        <v>610</v>
      </c>
      <c r="B4" s="126" t="s">
        <v>611</v>
      </c>
      <c r="C4" s="126" t="s">
        <v>612</v>
      </c>
      <c r="D4" s="126" t="s">
        <v>478</v>
      </c>
      <c r="E4" s="126" t="s">
        <v>613</v>
      </c>
      <c r="F4" s="126" t="s">
        <v>38</v>
      </c>
    </row>
    <row r="5" s="120" customFormat="1" ht="27" customHeight="1" spans="1:6">
      <c r="A5" s="127" t="s">
        <v>614</v>
      </c>
      <c r="B5" s="128">
        <v>5000</v>
      </c>
      <c r="C5" s="128"/>
      <c r="D5" s="128">
        <v>18743</v>
      </c>
      <c r="E5" s="129">
        <f>D5/B5</f>
        <v>3.7486</v>
      </c>
      <c r="F5" s="130"/>
    </row>
    <row r="6" s="120" customFormat="1" ht="27" customHeight="1" spans="1:6">
      <c r="A6" s="127" t="s">
        <v>615</v>
      </c>
      <c r="B6" s="128"/>
      <c r="C6" s="128"/>
      <c r="D6" s="128"/>
      <c r="E6" s="129"/>
      <c r="F6" s="130"/>
    </row>
    <row r="7" s="120" customFormat="1" ht="27" customHeight="1" spans="1:6">
      <c r="A7" s="127" t="s">
        <v>616</v>
      </c>
      <c r="B7" s="128"/>
      <c r="C7" s="128"/>
      <c r="D7" s="128"/>
      <c r="E7" s="129"/>
      <c r="F7" s="130"/>
    </row>
    <row r="8" s="120" customFormat="1" ht="27" customHeight="1" spans="1:6">
      <c r="A8" s="127" t="s">
        <v>617</v>
      </c>
      <c r="B8" s="128"/>
      <c r="C8" s="128"/>
      <c r="D8" s="128"/>
      <c r="E8" s="129"/>
      <c r="F8" s="130"/>
    </row>
    <row r="9" s="120" customFormat="1" ht="33" customHeight="1" spans="1:6">
      <c r="A9" s="127" t="s">
        <v>618</v>
      </c>
      <c r="B9" s="128"/>
      <c r="C9" s="128"/>
      <c r="D9" s="128"/>
      <c r="E9" s="129"/>
      <c r="F9" s="130"/>
    </row>
    <row r="10" s="120" customFormat="1" ht="52.5" customHeight="1" spans="1:6">
      <c r="A10" s="127" t="s">
        <v>619</v>
      </c>
      <c r="B10" s="128"/>
      <c r="C10" s="128"/>
      <c r="D10" s="128"/>
      <c r="E10" s="129"/>
      <c r="F10" s="131"/>
    </row>
    <row r="11" s="120" customFormat="1" ht="27.95" customHeight="1" spans="1:6">
      <c r="A11" s="113" t="s">
        <v>639</v>
      </c>
      <c r="B11" s="132">
        <f>SUM(B5:B10)</f>
        <v>5000</v>
      </c>
      <c r="C11" s="132">
        <f>SUM(C5:C10)</f>
        <v>0</v>
      </c>
      <c r="D11" s="132">
        <f>SUM(D5:D10)</f>
        <v>18743</v>
      </c>
      <c r="E11" s="133">
        <f>D11/B11</f>
        <v>3.7486</v>
      </c>
      <c r="F11" s="134"/>
    </row>
    <row r="12" s="122" customFormat="1" ht="27" customHeight="1" spans="1:6">
      <c r="A12" s="107" t="s">
        <v>620</v>
      </c>
      <c r="B12" s="128"/>
      <c r="C12" s="128"/>
      <c r="D12" s="128">
        <v>2361</v>
      </c>
      <c r="E12" s="133"/>
      <c r="F12" s="130"/>
    </row>
    <row r="13" s="120" customFormat="1" ht="27" customHeight="1" spans="1:6">
      <c r="A13" s="107" t="s">
        <v>621</v>
      </c>
      <c r="B13" s="128"/>
      <c r="C13" s="128"/>
      <c r="D13" s="128">
        <v>39013</v>
      </c>
      <c r="E13" s="133"/>
      <c r="F13" s="130"/>
    </row>
    <row r="14" s="120" customFormat="1" ht="27" customHeight="1" spans="1:6">
      <c r="A14" s="107" t="s">
        <v>640</v>
      </c>
      <c r="B14" s="128"/>
      <c r="C14" s="128"/>
      <c r="D14" s="135"/>
      <c r="E14" s="133"/>
      <c r="F14" s="130"/>
    </row>
    <row r="15" s="120" customFormat="1" ht="27" customHeight="1" spans="1:6">
      <c r="A15" s="107" t="s">
        <v>622</v>
      </c>
      <c r="B15" s="128"/>
      <c r="C15" s="128"/>
      <c r="D15" s="128">
        <v>31100</v>
      </c>
      <c r="E15" s="133"/>
      <c r="F15" s="130"/>
    </row>
    <row r="16" s="122" customFormat="1" ht="30" customHeight="1" spans="1:6">
      <c r="A16" s="113" t="s">
        <v>641</v>
      </c>
      <c r="B16" s="132">
        <f>B11+B13+B12+B15</f>
        <v>5000</v>
      </c>
      <c r="C16" s="132"/>
      <c r="D16" s="132">
        <f>D11+D13+D12+D15</f>
        <v>91217</v>
      </c>
      <c r="E16" s="133"/>
      <c r="F16" s="134"/>
    </row>
    <row r="17" s="120" customFormat="1" ht="17.1" customHeight="1" spans="1:6">
      <c r="A17" s="123"/>
      <c r="B17" s="123"/>
      <c r="C17" s="123"/>
      <c r="D17" s="123"/>
      <c r="E17" s="123"/>
      <c r="F17" s="123"/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3" workbookViewId="0">
      <selection activeCell="H47" sqref="H47"/>
    </sheetView>
  </sheetViews>
  <sheetFormatPr defaultColWidth="8" defaultRowHeight="14.25" outlineLevelCol="4"/>
  <cols>
    <col min="1" max="1" width="37.375" style="102" customWidth="1"/>
    <col min="2" max="2" width="10" style="102" customWidth="1"/>
    <col min="3" max="3" width="9.875" style="102" customWidth="1"/>
    <col min="4" max="4" width="12.25" style="102" customWidth="1"/>
    <col min="5" max="5" width="7.625" style="102" customWidth="1"/>
    <col min="6" max="16384" width="8" style="102"/>
  </cols>
  <sheetData>
    <row r="1" s="1" customFormat="1" ht="13.5" spans="1:1">
      <c r="A1" s="1" t="s">
        <v>642</v>
      </c>
    </row>
    <row r="2" s="98" customFormat="1" ht="25.5" customHeight="1" spans="1:5">
      <c r="A2" s="103" t="s">
        <v>643</v>
      </c>
      <c r="B2" s="103"/>
      <c r="C2" s="103"/>
      <c r="D2" s="103"/>
      <c r="E2" s="103"/>
    </row>
    <row r="3" s="99" customFormat="1" ht="21.75" customHeight="1" spans="1:5">
      <c r="A3" s="104"/>
      <c r="E3" s="105" t="s">
        <v>32</v>
      </c>
    </row>
    <row r="4" s="100" customFormat="1" ht="27.75" customHeight="1" spans="1:5">
      <c r="A4" s="106" t="s">
        <v>610</v>
      </c>
      <c r="B4" s="107" t="s">
        <v>611</v>
      </c>
      <c r="C4" s="107" t="s">
        <v>478</v>
      </c>
      <c r="D4" s="107" t="s">
        <v>613</v>
      </c>
      <c r="E4" s="106" t="s">
        <v>38</v>
      </c>
    </row>
    <row r="5" s="100" customFormat="1" ht="27.75" customHeight="1" spans="1:5">
      <c r="A5" s="108" t="s">
        <v>625</v>
      </c>
      <c r="B5" s="107"/>
      <c r="C5" s="109"/>
      <c r="D5" s="110"/>
      <c r="E5" s="106"/>
    </row>
    <row r="6" s="100" customFormat="1" ht="27.75" customHeight="1" spans="1:5">
      <c r="A6" s="108" t="s">
        <v>644</v>
      </c>
      <c r="B6" s="107"/>
      <c r="C6" s="109"/>
      <c r="D6" s="110"/>
      <c r="E6" s="106"/>
    </row>
    <row r="7" s="100" customFormat="1" ht="27.75" customHeight="1" spans="1:5">
      <c r="A7" s="108" t="s">
        <v>645</v>
      </c>
      <c r="B7" s="107"/>
      <c r="C7" s="109"/>
      <c r="D7" s="110"/>
      <c r="E7" s="106"/>
    </row>
    <row r="8" s="99" customFormat="1" ht="26.25" customHeight="1" spans="1:5">
      <c r="A8" s="108" t="s">
        <v>626</v>
      </c>
      <c r="B8" s="109"/>
      <c r="C8" s="109">
        <v>92</v>
      </c>
      <c r="D8" s="110"/>
      <c r="E8" s="111"/>
    </row>
    <row r="9" s="99" customFormat="1" ht="26.25" customHeight="1" spans="1:5">
      <c r="A9" s="108" t="s">
        <v>646</v>
      </c>
      <c r="B9" s="112"/>
      <c r="C9" s="109">
        <v>92</v>
      </c>
      <c r="D9" s="110"/>
      <c r="E9" s="111"/>
    </row>
    <row r="10" s="99" customFormat="1" ht="33.75" customHeight="1" spans="1:5">
      <c r="A10" s="108" t="s">
        <v>647</v>
      </c>
      <c r="B10" s="112"/>
      <c r="C10" s="109">
        <v>92</v>
      </c>
      <c r="D10" s="110"/>
      <c r="E10" s="111"/>
    </row>
    <row r="11" s="99" customFormat="1" ht="26.25" customHeight="1" spans="1:5">
      <c r="A11" s="108" t="s">
        <v>627</v>
      </c>
      <c r="B11" s="112">
        <f>SUM(B12,,B18,B22,B24)</f>
        <v>5000</v>
      </c>
      <c r="C11" s="112">
        <f>SUM(C12,,C18,C22,C24)</f>
        <v>52351</v>
      </c>
      <c r="D11" s="110">
        <f>C11/B11</f>
        <v>10.4702</v>
      </c>
      <c r="E11" s="111"/>
    </row>
    <row r="12" s="99" customFormat="1" ht="31.5" customHeight="1" spans="1:5">
      <c r="A12" s="108" t="s">
        <v>648</v>
      </c>
      <c r="B12" s="109">
        <f>SUM(B13:B16)</f>
        <v>5000</v>
      </c>
      <c r="C12" s="109">
        <f>SUM(C13:C17)</f>
        <v>21177</v>
      </c>
      <c r="D12" s="110">
        <f>C12/B12</f>
        <v>4.2354</v>
      </c>
      <c r="E12" s="111"/>
    </row>
    <row r="13" s="99" customFormat="1" ht="26.25" customHeight="1" spans="1:5">
      <c r="A13" s="108" t="s">
        <v>649</v>
      </c>
      <c r="B13" s="112">
        <v>5000</v>
      </c>
      <c r="C13" s="109">
        <v>5054</v>
      </c>
      <c r="D13" s="110">
        <f>C13/B13</f>
        <v>1.0108</v>
      </c>
      <c r="E13" s="111"/>
    </row>
    <row r="14" s="99" customFormat="1" ht="26.25" customHeight="1" spans="1:5">
      <c r="A14" s="108" t="s">
        <v>650</v>
      </c>
      <c r="B14" s="112"/>
      <c r="C14" s="109">
        <v>13983</v>
      </c>
      <c r="D14" s="110"/>
      <c r="E14" s="111"/>
    </row>
    <row r="15" s="99" customFormat="1" ht="26.25" customHeight="1" spans="1:5">
      <c r="A15" s="108" t="s">
        <v>651</v>
      </c>
      <c r="B15" s="112"/>
      <c r="C15" s="109">
        <v>10</v>
      </c>
      <c r="D15" s="110"/>
      <c r="E15" s="111"/>
    </row>
    <row r="16" s="99" customFormat="1" ht="30.75" customHeight="1" spans="1:5">
      <c r="A16" s="108" t="s">
        <v>652</v>
      </c>
      <c r="B16" s="112"/>
      <c r="C16" s="109">
        <v>185</v>
      </c>
      <c r="D16" s="110"/>
      <c r="E16" s="111"/>
    </row>
    <row r="17" s="99" customFormat="1" ht="26.25" customHeight="1" spans="1:5">
      <c r="A17" s="108" t="s">
        <v>653</v>
      </c>
      <c r="B17" s="112"/>
      <c r="C17" s="109">
        <v>1945</v>
      </c>
      <c r="D17" s="110"/>
      <c r="E17" s="111"/>
    </row>
    <row r="18" s="99" customFormat="1" ht="32.25" customHeight="1" spans="1:5">
      <c r="A18" s="108" t="s">
        <v>654</v>
      </c>
      <c r="B18" s="112"/>
      <c r="C18" s="109">
        <f>SUM(C19:C21)</f>
        <v>74</v>
      </c>
      <c r="D18" s="110"/>
      <c r="E18" s="111"/>
    </row>
    <row r="19" s="99" customFormat="1" ht="26.25" customHeight="1" spans="1:5">
      <c r="A19" s="108" t="s">
        <v>649</v>
      </c>
      <c r="B19" s="112"/>
      <c r="C19" s="109">
        <v>74</v>
      </c>
      <c r="D19" s="110"/>
      <c r="E19" s="111"/>
    </row>
    <row r="20" s="99" customFormat="1" ht="26.25" customHeight="1" spans="1:5">
      <c r="A20" s="108" t="s">
        <v>650</v>
      </c>
      <c r="B20" s="112"/>
      <c r="C20" s="109"/>
      <c r="D20" s="110"/>
      <c r="E20" s="111"/>
    </row>
    <row r="21" s="99" customFormat="1" ht="26.25" customHeight="1" spans="1:5">
      <c r="A21" s="108" t="s">
        <v>655</v>
      </c>
      <c r="B21" s="112"/>
      <c r="C21" s="109"/>
      <c r="D21" s="110"/>
      <c r="E21" s="111"/>
    </row>
    <row r="22" s="99" customFormat="1" ht="26.25" customHeight="1" spans="1:5">
      <c r="A22" s="108" t="s">
        <v>656</v>
      </c>
      <c r="B22" s="112"/>
      <c r="C22" s="109">
        <f>C23</f>
        <v>7100</v>
      </c>
      <c r="D22" s="110"/>
      <c r="E22" s="111"/>
    </row>
    <row r="23" s="99" customFormat="1" ht="26.25" customHeight="1" spans="1:5">
      <c r="A23" s="108" t="s">
        <v>649</v>
      </c>
      <c r="B23" s="112"/>
      <c r="C23" s="109">
        <v>7100</v>
      </c>
      <c r="D23" s="110"/>
      <c r="E23" s="111"/>
    </row>
    <row r="24" s="99" customFormat="1" ht="26.25" customHeight="1" spans="1:5">
      <c r="A24" s="108" t="s">
        <v>657</v>
      </c>
      <c r="B24" s="112"/>
      <c r="C24" s="109">
        <f>SUM(C25:C27)</f>
        <v>24000</v>
      </c>
      <c r="D24" s="110"/>
      <c r="E24" s="111"/>
    </row>
    <row r="25" s="99" customFormat="1" ht="26.25" customHeight="1" spans="1:5">
      <c r="A25" s="108" t="s">
        <v>658</v>
      </c>
      <c r="B25" s="112"/>
      <c r="C25" s="109">
        <v>24000</v>
      </c>
      <c r="D25" s="110"/>
      <c r="E25" s="111"/>
    </row>
    <row r="26" s="99" customFormat="1" ht="26.25" customHeight="1" spans="1:5">
      <c r="A26" s="108" t="s">
        <v>659</v>
      </c>
      <c r="B26" s="112"/>
      <c r="C26" s="109"/>
      <c r="D26" s="110"/>
      <c r="E26" s="111"/>
    </row>
    <row r="27" s="99" customFormat="1" ht="33" customHeight="1" spans="1:5">
      <c r="A27" s="108" t="s">
        <v>660</v>
      </c>
      <c r="B27" s="112"/>
      <c r="C27" s="109"/>
      <c r="D27" s="110"/>
      <c r="E27" s="111"/>
    </row>
    <row r="28" s="99" customFormat="1" ht="26.25" customHeight="1" spans="1:5">
      <c r="A28" s="108" t="s">
        <v>661</v>
      </c>
      <c r="B28" s="112"/>
      <c r="C28" s="109">
        <f>SUM(C29:C31)</f>
        <v>0</v>
      </c>
      <c r="D28" s="110"/>
      <c r="E28" s="111"/>
    </row>
    <row r="29" s="99" customFormat="1" ht="26.25" customHeight="1" spans="1:5">
      <c r="A29" s="108" t="s">
        <v>662</v>
      </c>
      <c r="B29" s="112"/>
      <c r="C29" s="109"/>
      <c r="D29" s="110"/>
      <c r="E29" s="111"/>
    </row>
    <row r="30" s="99" customFormat="1" ht="26.25" customHeight="1" spans="1:5">
      <c r="A30" s="108" t="s">
        <v>663</v>
      </c>
      <c r="B30" s="112"/>
      <c r="C30" s="109"/>
      <c r="D30" s="110"/>
      <c r="E30" s="111"/>
    </row>
    <row r="31" s="99" customFormat="1" ht="31.5" customHeight="1" spans="1:5">
      <c r="A31" s="108" t="s">
        <v>664</v>
      </c>
      <c r="B31" s="112"/>
      <c r="C31" s="109"/>
      <c r="D31" s="110"/>
      <c r="E31" s="111"/>
    </row>
    <row r="32" s="99" customFormat="1" ht="26.25" customHeight="1" spans="1:5">
      <c r="A32" s="108" t="s">
        <v>665</v>
      </c>
      <c r="B32" s="112"/>
      <c r="C32" s="109">
        <f>C33+C37+C40</f>
        <v>599</v>
      </c>
      <c r="D32" s="110"/>
      <c r="E32" s="111"/>
    </row>
    <row r="33" s="99" customFormat="1" ht="32.25" customHeight="1" spans="1:5">
      <c r="A33" s="108" t="s">
        <v>666</v>
      </c>
      <c r="B33" s="112"/>
      <c r="C33" s="109">
        <f>SUM(C34:C36)</f>
        <v>0</v>
      </c>
      <c r="D33" s="110"/>
      <c r="E33" s="111"/>
    </row>
    <row r="34" s="99" customFormat="1" ht="26.25" customHeight="1" spans="1:5">
      <c r="A34" s="108" t="s">
        <v>667</v>
      </c>
      <c r="B34" s="112"/>
      <c r="C34" s="109"/>
      <c r="D34" s="110"/>
      <c r="E34" s="111"/>
    </row>
    <row r="35" s="99" customFormat="1" ht="30.75" customHeight="1" spans="1:5">
      <c r="A35" s="108" t="s">
        <v>668</v>
      </c>
      <c r="B35" s="112"/>
      <c r="C35" s="109"/>
      <c r="D35" s="110"/>
      <c r="E35" s="111"/>
    </row>
    <row r="36" s="99" customFormat="1" ht="26.25" customHeight="1" spans="1:5">
      <c r="A36" s="108" t="s">
        <v>669</v>
      </c>
      <c r="B36" s="112"/>
      <c r="C36" s="109"/>
      <c r="D36" s="110"/>
      <c r="E36" s="111"/>
    </row>
    <row r="37" s="99" customFormat="1" ht="26.25" customHeight="1" spans="1:5">
      <c r="A37" s="108" t="s">
        <v>670</v>
      </c>
      <c r="B37" s="112"/>
      <c r="C37" s="109">
        <f>SUM(C38:C39)</f>
        <v>0</v>
      </c>
      <c r="D37" s="110"/>
      <c r="E37" s="111"/>
    </row>
    <row r="38" s="99" customFormat="1" ht="26.25" customHeight="1" spans="1:5">
      <c r="A38" s="108" t="s">
        <v>671</v>
      </c>
      <c r="B38" s="112"/>
      <c r="C38" s="109"/>
      <c r="D38" s="110"/>
      <c r="E38" s="111"/>
    </row>
    <row r="39" s="99" customFormat="1" ht="26.25" customHeight="1" spans="1:5">
      <c r="A39" s="108" t="s">
        <v>672</v>
      </c>
      <c r="B39" s="112"/>
      <c r="C39" s="109"/>
      <c r="D39" s="110"/>
      <c r="E39" s="111"/>
    </row>
    <row r="40" s="99" customFormat="1" ht="34.5" customHeight="1" spans="1:5">
      <c r="A40" s="108" t="s">
        <v>673</v>
      </c>
      <c r="B40" s="112"/>
      <c r="C40" s="109">
        <f>SUM(C41:C44)</f>
        <v>599</v>
      </c>
      <c r="D40" s="110"/>
      <c r="E40" s="111"/>
    </row>
    <row r="41" s="99" customFormat="1" ht="26.25" customHeight="1" spans="1:5">
      <c r="A41" s="108" t="s">
        <v>674</v>
      </c>
      <c r="B41" s="112"/>
      <c r="C41" s="109"/>
      <c r="D41" s="110"/>
      <c r="E41" s="111"/>
    </row>
    <row r="42" s="99" customFormat="1" ht="26.25" customHeight="1" spans="1:5">
      <c r="A42" s="108" t="s">
        <v>675</v>
      </c>
      <c r="B42" s="112"/>
      <c r="C42" s="109">
        <v>462</v>
      </c>
      <c r="D42" s="110"/>
      <c r="E42" s="111"/>
    </row>
    <row r="43" s="99" customFormat="1" ht="26.25" customHeight="1" spans="1:5">
      <c r="A43" s="108" t="s">
        <v>676</v>
      </c>
      <c r="B43" s="112"/>
      <c r="C43" s="109">
        <v>115</v>
      </c>
      <c r="D43" s="110"/>
      <c r="E43" s="111"/>
    </row>
    <row r="44" s="99" customFormat="1" ht="26.25" customHeight="1" spans="1:5">
      <c r="A44" s="108" t="s">
        <v>677</v>
      </c>
      <c r="B44" s="112"/>
      <c r="C44" s="109">
        <v>22</v>
      </c>
      <c r="D44" s="110"/>
      <c r="E44" s="111"/>
    </row>
    <row r="45" s="99" customFormat="1" ht="26.25" customHeight="1" spans="1:5">
      <c r="A45" s="108" t="s">
        <v>678</v>
      </c>
      <c r="B45" s="109"/>
      <c r="C45" s="109">
        <f t="shared" ref="C45:C49" si="0">C46</f>
        <v>629</v>
      </c>
      <c r="D45" s="110"/>
      <c r="E45" s="111"/>
    </row>
    <row r="46" s="99" customFormat="1" ht="26.25" customHeight="1" spans="1:5">
      <c r="A46" s="108" t="s">
        <v>679</v>
      </c>
      <c r="B46" s="109"/>
      <c r="C46" s="109">
        <f t="shared" si="0"/>
        <v>629</v>
      </c>
      <c r="D46" s="110"/>
      <c r="E46" s="111"/>
    </row>
    <row r="47" s="99" customFormat="1" ht="26.25" customHeight="1" spans="1:5">
      <c r="A47" s="108" t="s">
        <v>680</v>
      </c>
      <c r="B47" s="109"/>
      <c r="C47" s="109">
        <v>629</v>
      </c>
      <c r="D47" s="110"/>
      <c r="E47" s="111"/>
    </row>
    <row r="48" s="99" customFormat="1" ht="26.25" customHeight="1" spans="1:5">
      <c r="A48" s="108" t="s">
        <v>681</v>
      </c>
      <c r="B48" s="109"/>
      <c r="C48" s="109">
        <f t="shared" si="0"/>
        <v>33</v>
      </c>
      <c r="D48" s="110"/>
      <c r="E48" s="111"/>
    </row>
    <row r="49" s="99" customFormat="1" ht="26.25" customHeight="1" spans="1:5">
      <c r="A49" s="108" t="s">
        <v>682</v>
      </c>
      <c r="B49" s="109"/>
      <c r="C49" s="109">
        <f>C50+C51</f>
        <v>33</v>
      </c>
      <c r="D49" s="110"/>
      <c r="E49" s="111"/>
    </row>
    <row r="50" s="99" customFormat="1" ht="33" customHeight="1" spans="1:5">
      <c r="A50" s="108" t="s">
        <v>683</v>
      </c>
      <c r="B50" s="109"/>
      <c r="C50" s="109">
        <v>7</v>
      </c>
      <c r="D50" s="110"/>
      <c r="E50" s="111"/>
    </row>
    <row r="51" s="99" customFormat="1" ht="33" customHeight="1" spans="1:5">
      <c r="A51" s="108" t="s">
        <v>684</v>
      </c>
      <c r="B51" s="109"/>
      <c r="C51" s="109">
        <v>26</v>
      </c>
      <c r="D51" s="110"/>
      <c r="E51" s="111"/>
    </row>
    <row r="52" s="99" customFormat="1" ht="26.25" customHeight="1" spans="1:5">
      <c r="A52" s="113" t="s">
        <v>685</v>
      </c>
      <c r="B52" s="114">
        <f>B8+B11+B32+B45+B5+B28+B48</f>
        <v>5000</v>
      </c>
      <c r="C52" s="114">
        <f>C8+C11+C32+C45+C5+C28+C48</f>
        <v>53704</v>
      </c>
      <c r="D52" s="115"/>
      <c r="E52" s="116"/>
    </row>
    <row r="53" s="101" customFormat="1" ht="26.25" customHeight="1" spans="1:5">
      <c r="A53" s="107" t="s">
        <v>633</v>
      </c>
      <c r="B53" s="109"/>
      <c r="C53" s="109">
        <v>60</v>
      </c>
      <c r="D53" s="111"/>
      <c r="E53" s="111"/>
    </row>
    <row r="54" s="99" customFormat="1" ht="26.25" customHeight="1" spans="1:5">
      <c r="A54" s="117" t="s">
        <v>634</v>
      </c>
      <c r="B54" s="109"/>
      <c r="C54" s="109">
        <v>1500</v>
      </c>
      <c r="D54" s="111"/>
      <c r="E54" s="111"/>
    </row>
    <row r="55" s="99" customFormat="1" ht="26.25" customHeight="1" spans="1:5">
      <c r="A55" s="107" t="s">
        <v>635</v>
      </c>
      <c r="B55" s="109"/>
      <c r="C55" s="109">
        <v>31540</v>
      </c>
      <c r="D55" s="111"/>
      <c r="E55" s="111"/>
    </row>
    <row r="56" s="99" customFormat="1" ht="26.25" customHeight="1" spans="1:5">
      <c r="A56" s="113" t="s">
        <v>686</v>
      </c>
      <c r="B56" s="114"/>
      <c r="C56" s="114">
        <f>C52+C54+C55+C53+C57</f>
        <v>91217</v>
      </c>
      <c r="D56" s="111"/>
      <c r="E56" s="111"/>
    </row>
    <row r="57" s="101" customFormat="1" ht="26.25" customHeight="1" spans="1:5">
      <c r="A57" s="113" t="s">
        <v>636</v>
      </c>
      <c r="B57" s="114"/>
      <c r="C57" s="114">
        <v>4413</v>
      </c>
      <c r="D57" s="116"/>
      <c r="E57" s="116"/>
    </row>
    <row r="58" s="99" customFormat="1" ht="17.1" customHeight="1" spans="1:5">
      <c r="A58" s="102"/>
      <c r="B58" s="102"/>
      <c r="C58" s="102"/>
      <c r="D58" s="102"/>
      <c r="E58" s="102"/>
    </row>
  </sheetData>
  <mergeCells count="1">
    <mergeCell ref="A2:E2"/>
  </mergeCells>
  <pageMargins left="0.751388888888889" right="0.751388888888889" top="1" bottom="1" header="0.511805555555556" footer="0.511805555555556"/>
  <pageSetup paperSize="9" scale="82" orientation="portrait" horizontalDpi="600"/>
  <headerFooter/>
  <rowBreaks count="1" manualBreakCount="1">
    <brk id="28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6"/>
  <sheetViews>
    <sheetView workbookViewId="0">
      <selection activeCell="D12" sqref="D12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spans="1:1">
      <c r="A1" s="26" t="s">
        <v>687</v>
      </c>
    </row>
    <row r="2" ht="36.75" customHeight="1" spans="1:2">
      <c r="A2" s="41" t="s">
        <v>688</v>
      </c>
      <c r="B2" s="41"/>
    </row>
    <row r="3" ht="23" customHeight="1" spans="1:2">
      <c r="A3" s="42"/>
      <c r="B3" s="43" t="s">
        <v>32</v>
      </c>
    </row>
    <row r="4" ht="23" customHeight="1" spans="1:2">
      <c r="A4" s="90" t="s">
        <v>561</v>
      </c>
      <c r="B4" s="91" t="s">
        <v>41</v>
      </c>
    </row>
    <row r="5" ht="23" customHeight="1" spans="1:2">
      <c r="A5" s="92" t="s">
        <v>689</v>
      </c>
      <c r="B5" s="93"/>
    </row>
    <row r="6" ht="23" customHeight="1" spans="1:2">
      <c r="A6" s="94" t="s">
        <v>690</v>
      </c>
      <c r="B6" s="93">
        <v>39013</v>
      </c>
    </row>
    <row r="7" ht="23" customHeight="1" spans="1:2">
      <c r="A7" s="94" t="s">
        <v>691</v>
      </c>
      <c r="B7" s="93">
        <v>92</v>
      </c>
    </row>
    <row r="8" ht="23" customHeight="1" spans="1:2">
      <c r="A8" s="94" t="s">
        <v>692</v>
      </c>
      <c r="B8" s="93">
        <v>7296</v>
      </c>
    </row>
    <row r="9" ht="23" customHeight="1" spans="1:2">
      <c r="A9" s="94" t="s">
        <v>693</v>
      </c>
      <c r="B9" s="93">
        <v>29007</v>
      </c>
    </row>
    <row r="10" ht="23" customHeight="1" spans="1:2">
      <c r="A10" s="94" t="s">
        <v>694</v>
      </c>
      <c r="B10" s="93">
        <v>1945</v>
      </c>
    </row>
    <row r="11" ht="23" customHeight="1" spans="1:2">
      <c r="A11" s="94" t="s">
        <v>695</v>
      </c>
      <c r="B11" s="93">
        <v>10</v>
      </c>
    </row>
    <row r="12" ht="23" customHeight="1" spans="1:2">
      <c r="A12" s="94" t="s">
        <v>696</v>
      </c>
      <c r="B12" s="93">
        <v>527</v>
      </c>
    </row>
    <row r="13" ht="23" customHeight="1" spans="1:2">
      <c r="A13" s="94" t="s">
        <v>697</v>
      </c>
      <c r="B13" s="93">
        <v>21</v>
      </c>
    </row>
    <row r="14" ht="23" customHeight="1" spans="1:2">
      <c r="A14" s="94" t="s">
        <v>698</v>
      </c>
      <c r="B14" s="93">
        <v>115</v>
      </c>
    </row>
    <row r="15" ht="23" customHeight="1" spans="1:2">
      <c r="A15" s="95" t="s">
        <v>699</v>
      </c>
      <c r="B15" s="96">
        <f>B6</f>
        <v>39013</v>
      </c>
    </row>
    <row r="16" ht="19.5" customHeight="1" spans="1:2">
      <c r="A16" s="97"/>
      <c r="B16" s="97"/>
    </row>
  </sheetData>
  <mergeCells count="2">
    <mergeCell ref="A2:B2"/>
    <mergeCell ref="A16:B16"/>
  </mergeCells>
  <pageMargins left="0.75" right="0.75" top="1" bottom="1" header="0.5" footer="0.5"/>
  <pageSetup paperSize="9" scale="98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Zeros="0" topLeftCell="A2" workbookViewId="0">
      <selection activeCell="F18" sqref="F18"/>
    </sheetView>
  </sheetViews>
  <sheetFormatPr defaultColWidth="9" defaultRowHeight="14.25" outlineLevelCol="4"/>
  <cols>
    <col min="1" max="1" width="29.5833333333333" customWidth="1"/>
    <col min="2" max="4" width="16.0833333333333" customWidth="1"/>
  </cols>
  <sheetData>
    <row r="1" spans="1:1">
      <c r="A1" s="26" t="s">
        <v>700</v>
      </c>
    </row>
    <row r="2" ht="42.75" customHeight="1" spans="1:5">
      <c r="A2" s="28" t="s">
        <v>701</v>
      </c>
      <c r="B2" s="28"/>
      <c r="C2" s="28"/>
      <c r="D2" s="28"/>
      <c r="E2" s="68"/>
    </row>
    <row r="3" ht="23" customHeight="1" spans="1:5">
      <c r="A3" s="52"/>
      <c r="B3" s="70"/>
      <c r="C3" s="71"/>
      <c r="D3" s="54" t="s">
        <v>702</v>
      </c>
      <c r="E3" s="69"/>
    </row>
    <row r="4" ht="23" customHeight="1" spans="1:5">
      <c r="A4" s="72" t="s">
        <v>703</v>
      </c>
      <c r="B4" s="73"/>
      <c r="C4" s="73"/>
      <c r="D4" s="74"/>
      <c r="E4" s="56"/>
    </row>
    <row r="5" ht="23" customHeight="1" spans="1:5">
      <c r="A5" s="75" t="s">
        <v>33</v>
      </c>
      <c r="B5" s="55" t="s">
        <v>39</v>
      </c>
      <c r="C5" s="55" t="s">
        <v>41</v>
      </c>
      <c r="D5" s="76" t="s">
        <v>704</v>
      </c>
      <c r="E5" s="56"/>
    </row>
    <row r="6" ht="23" customHeight="1" spans="1:5">
      <c r="A6" s="77" t="s">
        <v>705</v>
      </c>
      <c r="B6" s="59"/>
      <c r="C6" s="60"/>
      <c r="D6" s="78"/>
      <c r="E6" s="56"/>
    </row>
    <row r="7" ht="23" customHeight="1" spans="1:5">
      <c r="A7" s="77" t="s">
        <v>706</v>
      </c>
      <c r="B7" s="60" t="s">
        <v>707</v>
      </c>
      <c r="C7" s="60"/>
      <c r="D7" s="78">
        <v>0</v>
      </c>
      <c r="E7" s="56"/>
    </row>
    <row r="8" ht="23" customHeight="1" spans="1:5">
      <c r="A8" s="79"/>
      <c r="B8" s="80"/>
      <c r="C8" s="80"/>
      <c r="D8" s="78"/>
      <c r="E8" s="56"/>
    </row>
    <row r="9" ht="23" customHeight="1" spans="1:5">
      <c r="A9" s="75"/>
      <c r="B9" s="81"/>
      <c r="C9" s="80"/>
      <c r="D9" s="78"/>
      <c r="E9" s="56"/>
    </row>
    <row r="10" ht="23" customHeight="1" spans="1:5">
      <c r="A10" s="75"/>
      <c r="B10" s="81"/>
      <c r="C10" s="80"/>
      <c r="D10" s="78"/>
      <c r="E10" s="56"/>
    </row>
    <row r="11" ht="23" customHeight="1" spans="1:5">
      <c r="A11" s="75"/>
      <c r="B11" s="81"/>
      <c r="C11" s="80"/>
      <c r="D11" s="78"/>
      <c r="E11" s="56"/>
    </row>
    <row r="12" ht="23" customHeight="1" spans="1:5">
      <c r="A12" s="75"/>
      <c r="B12" s="81"/>
      <c r="C12" s="80"/>
      <c r="D12" s="78"/>
      <c r="E12" s="56"/>
    </row>
    <row r="13" ht="23" customHeight="1" spans="1:5">
      <c r="A13" s="75"/>
      <c r="B13" s="81"/>
      <c r="C13" s="80"/>
      <c r="D13" s="78"/>
      <c r="E13" s="56"/>
    </row>
    <row r="14" ht="23" customHeight="1" spans="1:5">
      <c r="A14" s="75"/>
      <c r="B14" s="81"/>
      <c r="C14" s="80"/>
      <c r="D14" s="78"/>
      <c r="E14" s="56"/>
    </row>
    <row r="15" ht="23" customHeight="1" spans="1:5">
      <c r="A15" s="75"/>
      <c r="B15" s="81"/>
      <c r="C15" s="80"/>
      <c r="D15" s="78"/>
      <c r="E15" s="56"/>
    </row>
    <row r="16" ht="23" customHeight="1" spans="1:5">
      <c r="A16" s="82" t="s">
        <v>62</v>
      </c>
      <c r="B16" s="65" t="s">
        <v>707</v>
      </c>
      <c r="C16" s="65"/>
      <c r="D16" s="83">
        <v>0</v>
      </c>
      <c r="E16" s="67"/>
    </row>
    <row r="17" ht="23" customHeight="1" spans="1:5">
      <c r="A17" s="75"/>
      <c r="B17" s="60"/>
      <c r="C17" s="60"/>
      <c r="D17" s="78"/>
      <c r="E17" s="56"/>
    </row>
    <row r="18" ht="23" customHeight="1" spans="1:5">
      <c r="A18" s="77" t="s">
        <v>708</v>
      </c>
      <c r="B18" s="59" t="s">
        <v>707</v>
      </c>
      <c r="C18" s="60" t="s">
        <v>707</v>
      </c>
      <c r="D18" s="78"/>
      <c r="E18" s="56"/>
    </row>
    <row r="19" ht="23" customHeight="1" spans="1:5">
      <c r="A19" s="84" t="s">
        <v>546</v>
      </c>
      <c r="B19" s="85" t="s">
        <v>707</v>
      </c>
      <c r="C19" s="86"/>
      <c r="D19" s="87">
        <v>0</v>
      </c>
      <c r="E19" s="67"/>
    </row>
    <row r="20" spans="1:1">
      <c r="A20" t="s">
        <v>709</v>
      </c>
    </row>
    <row r="21" spans="1:3">
      <c r="A21" s="88"/>
      <c r="B21" s="89"/>
      <c r="C21" s="89"/>
    </row>
  </sheetData>
  <mergeCells count="2">
    <mergeCell ref="A2:D2"/>
    <mergeCell ref="A4:D4"/>
  </mergeCells>
  <pageMargins left="0.788888888888889" right="0.788888888888889" top="0.788888888888889" bottom="0.788888888888889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F20" sqref="F20"/>
    </sheetView>
  </sheetViews>
  <sheetFormatPr defaultColWidth="9" defaultRowHeight="14.25" outlineLevelCol="4"/>
  <cols>
    <col min="1" max="1" width="29.5833333333333" customWidth="1"/>
    <col min="2" max="4" width="16.0833333333333" customWidth="1"/>
  </cols>
  <sheetData>
    <row r="1" spans="1:1">
      <c r="A1" s="26" t="s">
        <v>710</v>
      </c>
    </row>
    <row r="2" ht="42.75" customHeight="1" spans="1:5">
      <c r="A2" s="28" t="s">
        <v>711</v>
      </c>
      <c r="B2" s="28"/>
      <c r="C2" s="28"/>
      <c r="D2" s="28"/>
      <c r="E2" s="68"/>
    </row>
    <row r="3" ht="23" customHeight="1" spans="1:5">
      <c r="A3" s="52"/>
      <c r="B3" s="70"/>
      <c r="C3" s="71"/>
      <c r="D3" s="54" t="s">
        <v>702</v>
      </c>
      <c r="E3" s="69"/>
    </row>
    <row r="4" ht="23" customHeight="1" spans="1:5">
      <c r="A4" s="72" t="s">
        <v>703</v>
      </c>
      <c r="B4" s="73"/>
      <c r="C4" s="73"/>
      <c r="D4" s="74"/>
      <c r="E4" s="56"/>
    </row>
    <row r="5" ht="23" customHeight="1" spans="1:5">
      <c r="A5" s="75" t="s">
        <v>33</v>
      </c>
      <c r="B5" s="55" t="s">
        <v>39</v>
      </c>
      <c r="C5" s="55" t="s">
        <v>41</v>
      </c>
      <c r="D5" s="76" t="s">
        <v>704</v>
      </c>
      <c r="E5" s="56"/>
    </row>
    <row r="6" ht="23" customHeight="1" spans="1:5">
      <c r="A6" s="77" t="s">
        <v>705</v>
      </c>
      <c r="B6" s="59"/>
      <c r="C6" s="60"/>
      <c r="D6" s="78"/>
      <c r="E6" s="56"/>
    </row>
    <row r="7" ht="23" customHeight="1" spans="1:5">
      <c r="A7" s="77" t="s">
        <v>706</v>
      </c>
      <c r="B7" s="60" t="s">
        <v>707</v>
      </c>
      <c r="C7" s="60" t="s">
        <v>707</v>
      </c>
      <c r="D7" s="78">
        <v>0</v>
      </c>
      <c r="E7" s="56"/>
    </row>
    <row r="8" ht="23" customHeight="1" spans="1:5">
      <c r="A8" s="79"/>
      <c r="B8" s="80"/>
      <c r="C8" s="80"/>
      <c r="D8" s="78"/>
      <c r="E8" s="56"/>
    </row>
    <row r="9" ht="23" customHeight="1" spans="1:5">
      <c r="A9" s="75"/>
      <c r="B9" s="81"/>
      <c r="C9" s="80"/>
      <c r="D9" s="78"/>
      <c r="E9" s="56"/>
    </row>
    <row r="10" ht="23" customHeight="1" spans="1:5">
      <c r="A10" s="75"/>
      <c r="B10" s="81"/>
      <c r="C10" s="80"/>
      <c r="D10" s="78"/>
      <c r="E10" s="56"/>
    </row>
    <row r="11" ht="23" customHeight="1" spans="1:5">
      <c r="A11" s="75"/>
      <c r="B11" s="81"/>
      <c r="C11" s="80"/>
      <c r="D11" s="78"/>
      <c r="E11" s="56"/>
    </row>
    <row r="12" ht="23" customHeight="1" spans="1:5">
      <c r="A12" s="75"/>
      <c r="B12" s="81"/>
      <c r="C12" s="80"/>
      <c r="D12" s="78"/>
      <c r="E12" s="56"/>
    </row>
    <row r="13" ht="23" customHeight="1" spans="1:5">
      <c r="A13" s="75"/>
      <c r="B13" s="81"/>
      <c r="C13" s="80"/>
      <c r="D13" s="78"/>
      <c r="E13" s="56"/>
    </row>
    <row r="14" ht="23" customHeight="1" spans="1:5">
      <c r="A14" s="75"/>
      <c r="B14" s="81"/>
      <c r="C14" s="80"/>
      <c r="D14" s="78"/>
      <c r="E14" s="56"/>
    </row>
    <row r="15" ht="23" customHeight="1" spans="1:5">
      <c r="A15" s="75"/>
      <c r="B15" s="81"/>
      <c r="C15" s="80"/>
      <c r="D15" s="78"/>
      <c r="E15" s="56"/>
    </row>
    <row r="16" ht="23" customHeight="1" spans="1:5">
      <c r="A16" s="82" t="s">
        <v>62</v>
      </c>
      <c r="B16" s="65" t="s">
        <v>707</v>
      </c>
      <c r="C16" s="65" t="s">
        <v>707</v>
      </c>
      <c r="D16" s="83">
        <v>0</v>
      </c>
      <c r="E16" s="67"/>
    </row>
    <row r="17" ht="23" customHeight="1" spans="1:5">
      <c r="A17" s="75"/>
      <c r="B17" s="60"/>
      <c r="C17" s="60"/>
      <c r="D17" s="78"/>
      <c r="E17" s="56"/>
    </row>
    <row r="18" ht="23" customHeight="1" spans="1:5">
      <c r="A18" s="77" t="s">
        <v>708</v>
      </c>
      <c r="B18" s="59" t="s">
        <v>707</v>
      </c>
      <c r="C18" s="60" t="s">
        <v>707</v>
      </c>
      <c r="D18" s="78"/>
      <c r="E18" s="56"/>
    </row>
    <row r="19" ht="23" customHeight="1" spans="1:5">
      <c r="A19" s="84" t="s">
        <v>546</v>
      </c>
      <c r="B19" s="85" t="s">
        <v>707</v>
      </c>
      <c r="C19" s="86" t="s">
        <v>707</v>
      </c>
      <c r="D19" s="87">
        <v>0</v>
      </c>
      <c r="E19" s="67"/>
    </row>
    <row r="20" customFormat="1" spans="1:1">
      <c r="A20" t="s">
        <v>712</v>
      </c>
    </row>
    <row r="21" spans="1:3">
      <c r="A21" s="88"/>
      <c r="B21" s="89"/>
      <c r="C21" s="89"/>
    </row>
  </sheetData>
  <mergeCells count="2">
    <mergeCell ref="A2:D2"/>
    <mergeCell ref="A4:D4"/>
  </mergeCells>
  <pageMargins left="0.75" right="0.75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Zeros="0" workbookViewId="0">
      <selection activeCell="H9" sqref="H9"/>
    </sheetView>
  </sheetViews>
  <sheetFormatPr defaultColWidth="9" defaultRowHeight="14.25" outlineLevelCol="5"/>
  <cols>
    <col min="1" max="1" width="31.1666666666667" customWidth="1"/>
    <col min="2" max="2" width="11.625" customWidth="1"/>
    <col min="3" max="3" width="13.25" customWidth="1"/>
    <col min="4" max="4" width="12.375" customWidth="1"/>
    <col min="5" max="5" width="15.9166666666667" customWidth="1"/>
  </cols>
  <sheetData>
    <row r="1" spans="1:1">
      <c r="A1" s="26" t="s">
        <v>713</v>
      </c>
    </row>
    <row r="2" ht="35" customHeight="1" spans="1:6">
      <c r="A2" s="28" t="s">
        <v>714</v>
      </c>
      <c r="B2" s="28"/>
      <c r="C2" s="28"/>
      <c r="D2" s="28"/>
      <c r="E2" s="28"/>
      <c r="F2" s="68"/>
    </row>
    <row r="3" ht="15.75" spans="1:6">
      <c r="A3" s="52"/>
      <c r="B3" s="53"/>
      <c r="C3" s="53"/>
      <c r="D3" s="53"/>
      <c r="E3" s="54" t="s">
        <v>702</v>
      </c>
      <c r="F3" s="69"/>
    </row>
    <row r="4" ht="23" customHeight="1" spans="1:6">
      <c r="A4" s="55" t="s">
        <v>715</v>
      </c>
      <c r="B4" s="55"/>
      <c r="C4" s="55"/>
      <c r="D4" s="55"/>
      <c r="E4" s="55"/>
      <c r="F4" s="56"/>
    </row>
    <row r="5" ht="30" customHeight="1" spans="1:6">
      <c r="A5" s="55" t="s">
        <v>418</v>
      </c>
      <c r="B5" s="55" t="s">
        <v>39</v>
      </c>
      <c r="C5" s="55" t="s">
        <v>40</v>
      </c>
      <c r="D5" s="55" t="s">
        <v>41</v>
      </c>
      <c r="E5" s="57" t="s">
        <v>716</v>
      </c>
      <c r="F5" s="56"/>
    </row>
    <row r="6" ht="23" customHeight="1" spans="1:6">
      <c r="A6" s="58" t="s">
        <v>717</v>
      </c>
      <c r="B6" s="59"/>
      <c r="C6" s="59"/>
      <c r="D6" s="60"/>
      <c r="E6" s="61"/>
      <c r="F6" s="56"/>
    </row>
    <row r="7" ht="23" customHeight="1" spans="1:6">
      <c r="A7" s="62" t="s">
        <v>718</v>
      </c>
      <c r="B7" s="59"/>
      <c r="C7" s="59"/>
      <c r="D7" s="60"/>
      <c r="E7" s="61"/>
      <c r="F7" s="56"/>
    </row>
    <row r="8" ht="23" customHeight="1" spans="1:6">
      <c r="A8" s="58" t="s">
        <v>719</v>
      </c>
      <c r="B8" s="59" t="s">
        <v>707</v>
      </c>
      <c r="C8" s="59"/>
      <c r="D8" s="60" t="s">
        <v>707</v>
      </c>
      <c r="E8" s="61">
        <v>0</v>
      </c>
      <c r="F8" s="56"/>
    </row>
    <row r="9" ht="23" customHeight="1" spans="1:6">
      <c r="A9" s="58" t="s">
        <v>720</v>
      </c>
      <c r="B9" s="59" t="s">
        <v>707</v>
      </c>
      <c r="C9" s="59"/>
      <c r="D9" s="60" t="s">
        <v>707</v>
      </c>
      <c r="E9" s="61">
        <v>0</v>
      </c>
      <c r="F9" s="56"/>
    </row>
    <row r="10" ht="23" customHeight="1" spans="1:6">
      <c r="A10" s="58" t="s">
        <v>721</v>
      </c>
      <c r="B10" s="59"/>
      <c r="C10" s="59"/>
      <c r="D10" s="60"/>
      <c r="E10" s="61"/>
      <c r="F10" s="56"/>
    </row>
    <row r="11" ht="23" customHeight="1" spans="1:6">
      <c r="A11" s="58" t="s">
        <v>720</v>
      </c>
      <c r="B11" s="59"/>
      <c r="C11" s="59"/>
      <c r="D11" s="60"/>
      <c r="E11" s="61"/>
      <c r="F11" s="56"/>
    </row>
    <row r="12" ht="23" customHeight="1" spans="1:6">
      <c r="A12" s="58" t="s">
        <v>665</v>
      </c>
      <c r="B12" s="59"/>
      <c r="C12" s="59"/>
      <c r="D12" s="60"/>
      <c r="E12" s="61"/>
      <c r="F12" s="56"/>
    </row>
    <row r="13" ht="23" customHeight="1" spans="1:6">
      <c r="A13" s="58" t="s">
        <v>720</v>
      </c>
      <c r="B13" s="59"/>
      <c r="C13" s="59"/>
      <c r="D13" s="60"/>
      <c r="E13" s="61"/>
      <c r="F13" s="56"/>
    </row>
    <row r="14" ht="23" customHeight="1" spans="1:6">
      <c r="A14" s="58"/>
      <c r="B14" s="59"/>
      <c r="C14" s="59"/>
      <c r="D14" s="60"/>
      <c r="E14" s="61"/>
      <c r="F14" s="56"/>
    </row>
    <row r="15" ht="23" customHeight="1" spans="1:6">
      <c r="A15" s="62"/>
      <c r="B15" s="59"/>
      <c r="C15" s="59"/>
      <c r="D15" s="60"/>
      <c r="E15" s="61"/>
      <c r="F15" s="56"/>
    </row>
    <row r="16" ht="23" customHeight="1" spans="1:6">
      <c r="A16" s="63" t="s">
        <v>90</v>
      </c>
      <c r="B16" s="64" t="s">
        <v>707</v>
      </c>
      <c r="C16" s="64"/>
      <c r="D16" s="65" t="s">
        <v>707</v>
      </c>
      <c r="E16" s="66">
        <v>0</v>
      </c>
      <c r="F16" s="67"/>
    </row>
    <row r="17" ht="23" customHeight="1" spans="1:6">
      <c r="A17" s="58" t="s">
        <v>722</v>
      </c>
      <c r="B17" s="59"/>
      <c r="C17" s="59"/>
      <c r="D17" s="60"/>
      <c r="E17" s="61"/>
      <c r="F17" s="56"/>
    </row>
    <row r="18" ht="23" customHeight="1" spans="1:6">
      <c r="A18" s="62" t="s">
        <v>723</v>
      </c>
      <c r="B18" s="59"/>
      <c r="C18" s="59"/>
      <c r="D18" s="60"/>
      <c r="E18" s="61"/>
      <c r="F18" s="56"/>
    </row>
    <row r="19" ht="23" customHeight="1" spans="1:6">
      <c r="A19" s="63" t="s">
        <v>547</v>
      </c>
      <c r="B19" s="64" t="s">
        <v>707</v>
      </c>
      <c r="C19" s="64"/>
      <c r="D19" s="65" t="s">
        <v>707</v>
      </c>
      <c r="E19" s="66">
        <v>0</v>
      </c>
      <c r="F19" s="67"/>
    </row>
    <row r="20" customFormat="1" spans="1:1">
      <c r="A20" t="s">
        <v>724</v>
      </c>
    </row>
  </sheetData>
  <mergeCells count="2">
    <mergeCell ref="A2:E2"/>
    <mergeCell ref="A4:E4"/>
  </mergeCells>
  <pageMargins left="0.788888888888889" right="0.788888888888889" top="1" bottom="1" header="0.5" footer="0.5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C21" sqref="C21"/>
    </sheetView>
  </sheetViews>
  <sheetFormatPr defaultColWidth="9" defaultRowHeight="14.25" outlineLevelCol="5"/>
  <cols>
    <col min="1" max="1" width="31.1666666666667" customWidth="1"/>
    <col min="2" max="4" width="15.9166666666667" customWidth="1"/>
    <col min="5" max="5" width="13.8333333333333" customWidth="1"/>
  </cols>
  <sheetData>
    <row r="1" spans="1:1">
      <c r="A1" s="26" t="s">
        <v>725</v>
      </c>
    </row>
    <row r="2" ht="35" customHeight="1" spans="1:5">
      <c r="A2" s="51" t="s">
        <v>726</v>
      </c>
      <c r="B2" s="51"/>
      <c r="C2" s="51"/>
      <c r="D2" s="51"/>
      <c r="E2" s="51"/>
    </row>
    <row r="3" ht="15.75" spans="1:5">
      <c r="A3" s="52"/>
      <c r="B3" s="53"/>
      <c r="C3" s="53"/>
      <c r="D3" s="54" t="s">
        <v>727</v>
      </c>
      <c r="E3" s="54"/>
    </row>
    <row r="4" ht="23" customHeight="1" spans="1:6">
      <c r="A4" s="55" t="s">
        <v>715</v>
      </c>
      <c r="B4" s="55"/>
      <c r="C4" s="55"/>
      <c r="D4" s="55"/>
      <c r="E4" s="55"/>
      <c r="F4" s="56"/>
    </row>
    <row r="5" ht="30" customHeight="1" spans="1:6">
      <c r="A5" s="55" t="s">
        <v>418</v>
      </c>
      <c r="B5" s="55" t="s">
        <v>39</v>
      </c>
      <c r="C5" s="55" t="s">
        <v>40</v>
      </c>
      <c r="D5" s="55" t="s">
        <v>41</v>
      </c>
      <c r="E5" s="57" t="s">
        <v>716</v>
      </c>
      <c r="F5" s="56"/>
    </row>
    <row r="6" ht="23" customHeight="1" spans="1:6">
      <c r="A6" s="58" t="s">
        <v>717</v>
      </c>
      <c r="B6" s="59"/>
      <c r="C6" s="59"/>
      <c r="D6" s="60"/>
      <c r="E6" s="61"/>
      <c r="F6" s="56"/>
    </row>
    <row r="7" ht="23" customHeight="1" spans="1:6">
      <c r="A7" s="62" t="s">
        <v>718</v>
      </c>
      <c r="B7" s="59"/>
      <c r="C7" s="59"/>
      <c r="D7" s="60"/>
      <c r="E7" s="61"/>
      <c r="F7" s="56"/>
    </row>
    <row r="8" ht="23" customHeight="1" spans="1:6">
      <c r="A8" s="58" t="s">
        <v>719</v>
      </c>
      <c r="B8" s="59" t="s">
        <v>707</v>
      </c>
      <c r="C8" s="59"/>
      <c r="D8" s="60" t="s">
        <v>707</v>
      </c>
      <c r="E8" s="61"/>
      <c r="F8" s="56"/>
    </row>
    <row r="9" ht="23" customHeight="1" spans="1:6">
      <c r="A9" s="58" t="s">
        <v>720</v>
      </c>
      <c r="B9" s="59" t="s">
        <v>707</v>
      </c>
      <c r="C9" s="59"/>
      <c r="D9" s="60" t="s">
        <v>707</v>
      </c>
      <c r="E9" s="61"/>
      <c r="F9" s="56"/>
    </row>
    <row r="10" ht="23" customHeight="1" spans="1:6">
      <c r="A10" s="58" t="s">
        <v>721</v>
      </c>
      <c r="B10" s="59"/>
      <c r="C10" s="59"/>
      <c r="D10" s="60"/>
      <c r="E10" s="61"/>
      <c r="F10" s="56"/>
    </row>
    <row r="11" ht="23" customHeight="1" spans="1:6">
      <c r="A11" s="58" t="s">
        <v>720</v>
      </c>
      <c r="B11" s="59"/>
      <c r="C11" s="59"/>
      <c r="D11" s="60"/>
      <c r="E11" s="61"/>
      <c r="F11" s="56"/>
    </row>
    <row r="12" ht="23" customHeight="1" spans="1:6">
      <c r="A12" s="58" t="s">
        <v>665</v>
      </c>
      <c r="B12" s="59"/>
      <c r="C12" s="59"/>
      <c r="D12" s="60"/>
      <c r="E12" s="61"/>
      <c r="F12" s="56"/>
    </row>
    <row r="13" ht="23" customHeight="1" spans="1:6">
      <c r="A13" s="58" t="s">
        <v>720</v>
      </c>
      <c r="B13" s="59"/>
      <c r="C13" s="59"/>
      <c r="D13" s="60"/>
      <c r="E13" s="61"/>
      <c r="F13" s="56"/>
    </row>
    <row r="14" ht="23" customHeight="1" spans="1:6">
      <c r="A14" s="58"/>
      <c r="B14" s="59"/>
      <c r="C14" s="59"/>
      <c r="D14" s="60"/>
      <c r="E14" s="61"/>
      <c r="F14" s="56"/>
    </row>
    <row r="15" ht="23" customHeight="1" spans="1:6">
      <c r="A15" s="62"/>
      <c r="B15" s="59"/>
      <c r="C15" s="59"/>
      <c r="D15" s="60"/>
      <c r="E15" s="61"/>
      <c r="F15" s="56"/>
    </row>
    <row r="16" ht="23" customHeight="1" spans="1:6">
      <c r="A16" s="63" t="s">
        <v>90</v>
      </c>
      <c r="B16" s="64" t="s">
        <v>707</v>
      </c>
      <c r="C16" s="64"/>
      <c r="D16" s="65" t="s">
        <v>707</v>
      </c>
      <c r="E16" s="66"/>
      <c r="F16" s="67"/>
    </row>
    <row r="17" ht="23" customHeight="1" spans="1:6">
      <c r="A17" s="58" t="s">
        <v>722</v>
      </c>
      <c r="B17" s="59"/>
      <c r="C17" s="59"/>
      <c r="D17" s="60"/>
      <c r="E17" s="61"/>
      <c r="F17" s="56"/>
    </row>
    <row r="18" ht="23" customHeight="1" spans="1:6">
      <c r="A18" s="62" t="s">
        <v>723</v>
      </c>
      <c r="B18" s="59"/>
      <c r="C18" s="59"/>
      <c r="D18" s="60"/>
      <c r="E18" s="61"/>
      <c r="F18" s="56"/>
    </row>
    <row r="19" ht="23" customHeight="1" spans="1:6">
      <c r="A19" s="63" t="s">
        <v>547</v>
      </c>
      <c r="B19" s="64" t="s">
        <v>707</v>
      </c>
      <c r="C19" s="64"/>
      <c r="D19" s="65" t="s">
        <v>707</v>
      </c>
      <c r="E19" s="66"/>
      <c r="F19" s="67"/>
    </row>
    <row r="20" customFormat="1" spans="1:1">
      <c r="A20" t="s">
        <v>724</v>
      </c>
    </row>
  </sheetData>
  <mergeCells count="3">
    <mergeCell ref="A2:E2"/>
    <mergeCell ref="D3:E3"/>
    <mergeCell ref="A4:E4"/>
  </mergeCells>
  <pageMargins left="0.75" right="0.75" top="1" bottom="1" header="0.511805555555556" footer="0.511805555555556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showZeros="0" workbookViewId="0">
      <pane xSplit="1" ySplit="5" topLeftCell="C14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4.25"/>
  <cols>
    <col min="1" max="1" width="26.0833333333333" style="258" customWidth="1"/>
    <col min="2" max="2" width="13.1666666666667" style="258" customWidth="1"/>
    <col min="3" max="5" width="10.5" style="258" customWidth="1"/>
    <col min="6" max="6" width="12.6666666666667" style="258" customWidth="1"/>
    <col min="7" max="7" width="10.5" style="258" customWidth="1"/>
    <col min="8" max="8" width="5.58333333333333" style="260" hidden="1" customWidth="1"/>
    <col min="9" max="9" width="5.91666666666667" style="260" hidden="1" customWidth="1"/>
    <col min="10" max="13" width="5.58333333333333" style="258" customWidth="1"/>
    <col min="14" max="16384" width="9" style="258"/>
  </cols>
  <sheetData>
    <row r="1" spans="1:1">
      <c r="A1" s="149" t="s">
        <v>30</v>
      </c>
    </row>
    <row r="2" ht="22.5" customHeight="1" spans="1:10">
      <c r="A2" s="261" t="s">
        <v>31</v>
      </c>
      <c r="B2" s="261"/>
      <c r="C2" s="261"/>
      <c r="D2" s="261"/>
      <c r="E2" s="261"/>
      <c r="F2" s="261"/>
      <c r="G2" s="261"/>
      <c r="H2" s="261"/>
      <c r="I2" s="261"/>
      <c r="J2" s="261"/>
    </row>
    <row r="3" ht="20" customHeight="1" spans="1:10">
      <c r="A3" s="262"/>
      <c r="B3" s="263"/>
      <c r="C3" s="263"/>
      <c r="D3" s="263"/>
      <c r="E3" s="263"/>
      <c r="F3" s="264" t="s">
        <v>32</v>
      </c>
      <c r="G3" s="264"/>
      <c r="H3" s="264"/>
      <c r="I3" s="264"/>
      <c r="J3" s="264"/>
    </row>
    <row r="4" ht="23" customHeight="1" spans="1:10">
      <c r="A4" s="265" t="s">
        <v>33</v>
      </c>
      <c r="B4" s="266" t="s">
        <v>34</v>
      </c>
      <c r="C4" s="267" t="s">
        <v>35</v>
      </c>
      <c r="D4" s="267"/>
      <c r="E4" s="267"/>
      <c r="F4" s="245" t="s">
        <v>36</v>
      </c>
      <c r="G4" s="245" t="s">
        <v>37</v>
      </c>
      <c r="H4" s="268" t="s">
        <v>38</v>
      </c>
      <c r="I4" s="283" t="s">
        <v>38</v>
      </c>
      <c r="J4" s="284" t="s">
        <v>38</v>
      </c>
    </row>
    <row r="5" ht="23" customHeight="1" spans="1:10">
      <c r="A5" s="267"/>
      <c r="B5" s="266"/>
      <c r="C5" s="245" t="s">
        <v>39</v>
      </c>
      <c r="D5" s="245" t="s">
        <v>40</v>
      </c>
      <c r="E5" s="245" t="s">
        <v>41</v>
      </c>
      <c r="F5" s="245"/>
      <c r="G5" s="266"/>
      <c r="H5" s="269"/>
      <c r="I5" s="285"/>
      <c r="J5" s="284"/>
    </row>
    <row r="6" ht="23" customHeight="1" spans="1:10">
      <c r="A6" s="270" t="s">
        <v>42</v>
      </c>
      <c r="B6" s="271">
        <f>SUM(B7:B20)</f>
        <v>21319</v>
      </c>
      <c r="C6" s="207">
        <v>21790</v>
      </c>
      <c r="D6" s="207">
        <v>24000</v>
      </c>
      <c r="E6" s="207">
        <v>27146</v>
      </c>
      <c r="F6" s="272">
        <f>(E6/D6)*100</f>
        <v>113.108333333333</v>
      </c>
      <c r="G6" s="272">
        <f>(E6/B6-1)*100</f>
        <v>27.3324264740372</v>
      </c>
      <c r="H6" s="269"/>
      <c r="I6" s="286"/>
      <c r="J6" s="287"/>
    </row>
    <row r="7" ht="23" customHeight="1" spans="1:10">
      <c r="A7" s="271" t="s">
        <v>43</v>
      </c>
      <c r="B7" s="271">
        <v>5032</v>
      </c>
      <c r="C7" s="207">
        <v>5800</v>
      </c>
      <c r="D7" s="207">
        <v>6800</v>
      </c>
      <c r="E7" s="207">
        <v>6571</v>
      </c>
      <c r="F7" s="272">
        <f>(E7/D7)*100</f>
        <v>96.6323529411765</v>
      </c>
      <c r="G7" s="272">
        <f>(E7/B7-1)*100</f>
        <v>30.5842607313195</v>
      </c>
      <c r="H7" s="273"/>
      <c r="I7" s="288"/>
      <c r="J7" s="287"/>
    </row>
    <row r="8" ht="23" customHeight="1" spans="1:10">
      <c r="A8" s="271" t="s">
        <v>44</v>
      </c>
      <c r="B8" s="271">
        <v>45</v>
      </c>
      <c r="C8" s="274"/>
      <c r="D8" s="271"/>
      <c r="E8" s="271"/>
      <c r="F8" s="272"/>
      <c r="G8" s="272"/>
      <c r="H8" s="273"/>
      <c r="I8" s="288"/>
      <c r="J8" s="287"/>
    </row>
    <row r="9" ht="23" customHeight="1" spans="1:10">
      <c r="A9" s="270" t="s">
        <v>45</v>
      </c>
      <c r="B9" s="271">
        <v>634</v>
      </c>
      <c r="C9" s="207">
        <v>700</v>
      </c>
      <c r="D9" s="207">
        <v>1100</v>
      </c>
      <c r="E9" s="207">
        <v>895</v>
      </c>
      <c r="F9" s="272">
        <f>(E9/D9)*100</f>
        <v>81.3636363636364</v>
      </c>
      <c r="G9" s="272">
        <f>(E9/B9-1)*100</f>
        <v>41.1671924290221</v>
      </c>
      <c r="H9" s="269"/>
      <c r="I9" s="289"/>
      <c r="J9" s="287"/>
    </row>
    <row r="10" ht="23" customHeight="1" spans="1:10">
      <c r="A10" s="270" t="s">
        <v>46</v>
      </c>
      <c r="B10" s="271">
        <v>854</v>
      </c>
      <c r="C10" s="207">
        <v>900</v>
      </c>
      <c r="D10" s="207">
        <v>600</v>
      </c>
      <c r="E10" s="207">
        <v>609</v>
      </c>
      <c r="F10" s="272">
        <f>(E10/D10)*100</f>
        <v>101.5</v>
      </c>
      <c r="G10" s="272">
        <f>(E10/B10-1)*100</f>
        <v>-28.6885245901639</v>
      </c>
      <c r="H10" s="269"/>
      <c r="I10" s="290"/>
      <c r="J10" s="287"/>
    </row>
    <row r="11" ht="23" customHeight="1" spans="1:10">
      <c r="A11" s="271" t="s">
        <v>47</v>
      </c>
      <c r="B11" s="271">
        <v>1464</v>
      </c>
      <c r="C11" s="207">
        <v>1800</v>
      </c>
      <c r="D11" s="207">
        <v>2000</v>
      </c>
      <c r="E11" s="207">
        <v>1797</v>
      </c>
      <c r="F11" s="272">
        <f t="shared" ref="F11:F18" si="0">(E11/D11)*100</f>
        <v>89.85</v>
      </c>
      <c r="G11" s="272">
        <f t="shared" ref="G11:G18" si="1">(E11/B11-1)*100</f>
        <v>22.7459016393443</v>
      </c>
      <c r="H11" s="269"/>
      <c r="I11" s="288"/>
      <c r="J11" s="287"/>
    </row>
    <row r="12" ht="23" customHeight="1" spans="1:10">
      <c r="A12" s="270" t="s">
        <v>48</v>
      </c>
      <c r="B12" s="271">
        <v>475</v>
      </c>
      <c r="C12" s="207">
        <v>600</v>
      </c>
      <c r="D12" s="207">
        <v>750</v>
      </c>
      <c r="E12" s="207">
        <v>690</v>
      </c>
      <c r="F12" s="272">
        <f t="shared" si="0"/>
        <v>92</v>
      </c>
      <c r="G12" s="272">
        <f t="shared" si="1"/>
        <v>45.2631578947368</v>
      </c>
      <c r="H12" s="269"/>
      <c r="I12" s="289"/>
      <c r="J12" s="287"/>
    </row>
    <row r="13" ht="23" customHeight="1" spans="1:10">
      <c r="A13" s="270" t="s">
        <v>49</v>
      </c>
      <c r="B13" s="271">
        <v>324</v>
      </c>
      <c r="C13" s="207">
        <v>400</v>
      </c>
      <c r="D13" s="207">
        <v>400</v>
      </c>
      <c r="E13" s="207">
        <v>458</v>
      </c>
      <c r="F13" s="272">
        <f t="shared" si="0"/>
        <v>114.5</v>
      </c>
      <c r="G13" s="272">
        <f t="shared" si="1"/>
        <v>41.358024691358</v>
      </c>
      <c r="H13" s="269"/>
      <c r="I13" s="290"/>
      <c r="J13" s="287"/>
    </row>
    <row r="14" ht="23" customHeight="1" spans="1:10">
      <c r="A14" s="271" t="s">
        <v>50</v>
      </c>
      <c r="B14" s="271">
        <v>584</v>
      </c>
      <c r="C14" s="207">
        <v>650</v>
      </c>
      <c r="D14" s="207">
        <v>600</v>
      </c>
      <c r="E14" s="207">
        <v>605</v>
      </c>
      <c r="F14" s="272">
        <f t="shared" si="0"/>
        <v>100.833333333333</v>
      </c>
      <c r="G14" s="272">
        <f t="shared" si="1"/>
        <v>3.59589041095891</v>
      </c>
      <c r="H14" s="269"/>
      <c r="I14" s="286"/>
      <c r="J14" s="287"/>
    </row>
    <row r="15" ht="23" customHeight="1" spans="1:10">
      <c r="A15" s="271" t="s">
        <v>51</v>
      </c>
      <c r="B15" s="271">
        <v>2465</v>
      </c>
      <c r="C15" s="207">
        <v>2850</v>
      </c>
      <c r="D15" s="207">
        <v>3350</v>
      </c>
      <c r="E15" s="207">
        <v>4024</v>
      </c>
      <c r="F15" s="272">
        <f t="shared" si="0"/>
        <v>120.119402985075</v>
      </c>
      <c r="G15" s="272">
        <f t="shared" si="1"/>
        <v>63.2454361054767</v>
      </c>
      <c r="H15" s="273"/>
      <c r="I15" s="286"/>
      <c r="J15" s="287"/>
    </row>
    <row r="16" ht="23" customHeight="1" spans="1:10">
      <c r="A16" s="271" t="s">
        <v>52</v>
      </c>
      <c r="B16" s="271">
        <v>472</v>
      </c>
      <c r="C16" s="207">
        <v>500</v>
      </c>
      <c r="D16" s="207">
        <v>500</v>
      </c>
      <c r="E16" s="207">
        <v>510</v>
      </c>
      <c r="F16" s="272">
        <f t="shared" si="0"/>
        <v>102</v>
      </c>
      <c r="G16" s="272">
        <f t="shared" si="1"/>
        <v>8.05084745762712</v>
      </c>
      <c r="H16" s="273"/>
      <c r="I16" s="286"/>
      <c r="J16" s="287"/>
    </row>
    <row r="17" ht="23" customHeight="1" spans="1:10">
      <c r="A17" s="271" t="s">
        <v>53</v>
      </c>
      <c r="B17" s="271">
        <v>2537</v>
      </c>
      <c r="C17" s="207">
        <v>2100</v>
      </c>
      <c r="D17" s="207">
        <v>2100</v>
      </c>
      <c r="E17" s="207">
        <v>3074</v>
      </c>
      <c r="F17" s="272">
        <f t="shared" si="0"/>
        <v>146.380952380952</v>
      </c>
      <c r="G17" s="272">
        <f t="shared" si="1"/>
        <v>21.1667323610564</v>
      </c>
      <c r="H17" s="273"/>
      <c r="I17" s="286"/>
      <c r="J17" s="287"/>
    </row>
    <row r="18" ht="23" customHeight="1" spans="1:10">
      <c r="A18" s="271" t="s">
        <v>54</v>
      </c>
      <c r="B18" s="271">
        <v>6351</v>
      </c>
      <c r="C18" s="207">
        <v>5390</v>
      </c>
      <c r="D18" s="207">
        <v>5700</v>
      </c>
      <c r="E18" s="207">
        <v>7783</v>
      </c>
      <c r="F18" s="272">
        <f t="shared" si="0"/>
        <v>136.543859649123</v>
      </c>
      <c r="G18" s="272">
        <f t="shared" si="1"/>
        <v>22.5476302944418</v>
      </c>
      <c r="H18" s="273"/>
      <c r="I18" s="286"/>
      <c r="J18" s="287"/>
    </row>
    <row r="19" ht="23" customHeight="1" spans="1:10">
      <c r="A19" s="271" t="s">
        <v>55</v>
      </c>
      <c r="B19" s="271"/>
      <c r="C19" s="275"/>
      <c r="D19" s="271"/>
      <c r="E19" s="271"/>
      <c r="F19" s="272"/>
      <c r="G19" s="272"/>
      <c r="H19" s="273"/>
      <c r="I19" s="286"/>
      <c r="J19" s="287"/>
    </row>
    <row r="20" ht="23" customHeight="1" spans="1:10">
      <c r="A20" s="271" t="s">
        <v>56</v>
      </c>
      <c r="B20" s="271">
        <v>82</v>
      </c>
      <c r="C20" s="207">
        <v>100</v>
      </c>
      <c r="D20" s="207">
        <v>100</v>
      </c>
      <c r="E20" s="207">
        <v>113</v>
      </c>
      <c r="F20" s="272"/>
      <c r="G20" s="272"/>
      <c r="H20" s="273"/>
      <c r="I20" s="286"/>
      <c r="J20" s="287"/>
    </row>
    <row r="21" ht="23" customHeight="1" spans="1:10">
      <c r="A21" s="270" t="s">
        <v>57</v>
      </c>
      <c r="B21" s="271">
        <f>SUM(B22:B26)</f>
        <v>4580</v>
      </c>
      <c r="C21" s="207">
        <v>7260</v>
      </c>
      <c r="D21" s="207">
        <v>3500</v>
      </c>
      <c r="E21" s="207">
        <v>1494</v>
      </c>
      <c r="F21" s="272">
        <f t="shared" ref="F21:F26" si="2">(E21/D21)*100</f>
        <v>42.6857142857143</v>
      </c>
      <c r="G21" s="272">
        <f t="shared" ref="G21:G26" si="3">(E21/B21-1)*100</f>
        <v>-67.3799126637555</v>
      </c>
      <c r="H21" s="269"/>
      <c r="I21" s="286"/>
      <c r="J21" s="287"/>
    </row>
    <row r="22" ht="23" customHeight="1" spans="1:10">
      <c r="A22" s="271" t="s">
        <v>58</v>
      </c>
      <c r="B22" s="271">
        <v>809</v>
      </c>
      <c r="C22" s="207">
        <v>1500</v>
      </c>
      <c r="D22" s="207">
        <v>1100</v>
      </c>
      <c r="E22" s="207">
        <v>996</v>
      </c>
      <c r="F22" s="272">
        <f t="shared" si="2"/>
        <v>90.5454545454545</v>
      </c>
      <c r="G22" s="272">
        <f t="shared" si="3"/>
        <v>23.114956736712</v>
      </c>
      <c r="H22" s="273"/>
      <c r="I22" s="286"/>
      <c r="J22" s="287"/>
    </row>
    <row r="23" ht="23" customHeight="1" spans="1:10">
      <c r="A23" s="271" t="s">
        <v>59</v>
      </c>
      <c r="B23" s="271">
        <v>1921</v>
      </c>
      <c r="C23" s="207">
        <v>2650</v>
      </c>
      <c r="D23" s="207">
        <v>1100</v>
      </c>
      <c r="E23" s="207">
        <v>86</v>
      </c>
      <c r="F23" s="272">
        <f t="shared" si="2"/>
        <v>7.81818181818182</v>
      </c>
      <c r="G23" s="272">
        <f t="shared" si="3"/>
        <v>-95.5231650182197</v>
      </c>
      <c r="H23" s="269"/>
      <c r="I23" s="286"/>
      <c r="J23" s="287"/>
    </row>
    <row r="24" ht="23" customHeight="1" spans="1:10">
      <c r="A24" s="271" t="s">
        <v>60</v>
      </c>
      <c r="B24" s="271">
        <v>224</v>
      </c>
      <c r="C24" s="207">
        <v>250</v>
      </c>
      <c r="D24" s="207">
        <v>300</v>
      </c>
      <c r="E24" s="207">
        <v>375</v>
      </c>
      <c r="F24" s="272">
        <f t="shared" si="2"/>
        <v>125</v>
      </c>
      <c r="G24" s="272">
        <f t="shared" si="3"/>
        <v>67.4107142857143</v>
      </c>
      <c r="H24" s="269"/>
      <c r="I24" s="291"/>
      <c r="J24" s="287"/>
    </row>
    <row r="25" ht="28" customHeight="1" spans="1:10">
      <c r="A25" s="276" t="s">
        <v>61</v>
      </c>
      <c r="B25" s="271">
        <v>1626</v>
      </c>
      <c r="C25" s="207">
        <v>2860</v>
      </c>
      <c r="D25" s="207">
        <v>1000</v>
      </c>
      <c r="E25" s="207">
        <v>37</v>
      </c>
      <c r="F25" s="272">
        <f t="shared" si="2"/>
        <v>3.7</v>
      </c>
      <c r="G25" s="272">
        <f t="shared" si="3"/>
        <v>-97.7244772447724</v>
      </c>
      <c r="H25" s="269"/>
      <c r="I25" s="286"/>
      <c r="J25" s="287"/>
    </row>
    <row r="26" ht="23" customHeight="1" spans="1:10">
      <c r="A26" s="277"/>
      <c r="B26" s="271"/>
      <c r="C26" s="274"/>
      <c r="D26" s="274"/>
      <c r="E26" s="271"/>
      <c r="F26" s="272"/>
      <c r="G26" s="272"/>
      <c r="H26" s="269"/>
      <c r="I26" s="286"/>
      <c r="J26" s="287"/>
    </row>
    <row r="27" ht="23" customHeight="1" spans="1:10">
      <c r="A27" s="271"/>
      <c r="B27" s="271"/>
      <c r="C27" s="271"/>
      <c r="D27" s="271"/>
      <c r="E27" s="271"/>
      <c r="F27" s="272"/>
      <c r="G27" s="272"/>
      <c r="H27" s="269"/>
      <c r="I27" s="286"/>
      <c r="J27" s="287"/>
    </row>
    <row r="28" ht="23" customHeight="1" spans="1:10">
      <c r="A28" s="271"/>
      <c r="B28" s="271"/>
      <c r="C28" s="271"/>
      <c r="D28" s="271"/>
      <c r="E28" s="271"/>
      <c r="F28" s="272"/>
      <c r="G28" s="272"/>
      <c r="H28" s="269"/>
      <c r="I28" s="286"/>
      <c r="J28" s="287"/>
    </row>
    <row r="29" s="259" customFormat="1" ht="23" customHeight="1" spans="1:10">
      <c r="A29" s="278" t="s">
        <v>62</v>
      </c>
      <c r="B29" s="279">
        <f>SUM(B6,B21)</f>
        <v>25899</v>
      </c>
      <c r="C29" s="279">
        <f>SUM(C6,C21)</f>
        <v>29050</v>
      </c>
      <c r="D29" s="279">
        <f>SUM(D6,D21)</f>
        <v>27500</v>
      </c>
      <c r="E29" s="279">
        <f>SUM(E6,E21)</f>
        <v>28640</v>
      </c>
      <c r="F29" s="280">
        <f>(E29/D29)*100</f>
        <v>104.145454545455</v>
      </c>
      <c r="G29" s="280">
        <f>(E29/B29-1)*100</f>
        <v>10.5834202092745</v>
      </c>
      <c r="H29" s="281"/>
      <c r="I29" s="292"/>
      <c r="J29" s="293"/>
    </row>
    <row r="30" ht="20.15" customHeight="1" spans="8:10">
      <c r="H30" s="282"/>
      <c r="J30" s="294"/>
    </row>
    <row r="31" spans="10:10">
      <c r="J31" s="294"/>
    </row>
    <row r="32" spans="10:10">
      <c r="J32" s="294"/>
    </row>
    <row r="33" spans="10:10">
      <c r="J33" s="294"/>
    </row>
    <row r="34" spans="10:10">
      <c r="J34" s="294"/>
    </row>
    <row r="35" spans="10:10">
      <c r="J35" s="294"/>
    </row>
    <row r="36" spans="10:10">
      <c r="J36" s="294"/>
    </row>
    <row r="37" spans="10:10">
      <c r="J37" s="294"/>
    </row>
    <row r="38" spans="10:10">
      <c r="J38" s="294"/>
    </row>
  </sheetData>
  <mergeCells count="10">
    <mergeCell ref="A2:J2"/>
    <mergeCell ref="F3:J3"/>
    <mergeCell ref="C4:E4"/>
    <mergeCell ref="A4:A5"/>
    <mergeCell ref="B4:B5"/>
    <mergeCell ref="F4:F5"/>
    <mergeCell ref="G4:G5"/>
    <mergeCell ref="H4:H5"/>
    <mergeCell ref="I4:I5"/>
    <mergeCell ref="J4:J5"/>
  </mergeCells>
  <printOptions horizontalCentered="1" verticalCentered="1"/>
  <pageMargins left="0.788888888888889" right="0.788888888888889" top="0.788888888888889" bottom="0.788888888888889" header="0.279166666666667" footer="0.388888888888889"/>
  <pageSetup paperSize="9" scale="8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H13" sqref="H13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spans="1:1">
      <c r="A1" s="39" t="s">
        <v>728</v>
      </c>
    </row>
    <row r="2" ht="36.75" customHeight="1" spans="1:2">
      <c r="A2" s="41" t="s">
        <v>729</v>
      </c>
      <c r="B2" s="41"/>
    </row>
    <row r="3" ht="23" customHeight="1" spans="1:2">
      <c r="A3" s="42"/>
      <c r="B3" s="43" t="s">
        <v>32</v>
      </c>
    </row>
    <row r="4" ht="23" customHeight="1" spans="1:2">
      <c r="A4" s="44" t="s">
        <v>561</v>
      </c>
      <c r="B4" s="44" t="s">
        <v>41</v>
      </c>
    </row>
    <row r="5" ht="23" customHeight="1" spans="1:2">
      <c r="A5" s="45" t="s">
        <v>730</v>
      </c>
      <c r="B5" s="46"/>
    </row>
    <row r="6" ht="23" customHeight="1" spans="1:2">
      <c r="A6" s="47" t="s">
        <v>731</v>
      </c>
      <c r="B6" s="46">
        <v>0</v>
      </c>
    </row>
    <row r="7" ht="23" customHeight="1" spans="1:2">
      <c r="A7" s="47" t="s">
        <v>732</v>
      </c>
      <c r="B7" s="46"/>
    </row>
    <row r="8" ht="23" customHeight="1" spans="1:2">
      <c r="A8" s="48" t="s">
        <v>733</v>
      </c>
      <c r="B8" s="46"/>
    </row>
    <row r="9" ht="23" customHeight="1" spans="1:2">
      <c r="A9" s="48" t="s">
        <v>734</v>
      </c>
      <c r="B9" s="46"/>
    </row>
    <row r="10" ht="23" customHeight="1" spans="1:2">
      <c r="A10" s="48" t="s">
        <v>735</v>
      </c>
      <c r="B10" s="46"/>
    </row>
    <row r="11" ht="23" customHeight="1" spans="1:2">
      <c r="A11" s="49" t="s">
        <v>546</v>
      </c>
      <c r="B11" s="46">
        <v>0</v>
      </c>
    </row>
    <row r="12" ht="23" customHeight="1" spans="1:2">
      <c r="A12" s="48" t="s">
        <v>736</v>
      </c>
      <c r="B12" s="46">
        <v>0</v>
      </c>
    </row>
    <row r="13" ht="23" customHeight="1" spans="1:2">
      <c r="A13" s="48" t="s">
        <v>737</v>
      </c>
      <c r="B13" s="46"/>
    </row>
    <row r="14" ht="23" customHeight="1" spans="1:2">
      <c r="A14" s="48" t="s">
        <v>738</v>
      </c>
      <c r="B14" s="46"/>
    </row>
    <row r="15" ht="23" customHeight="1" spans="1:2">
      <c r="A15" s="48" t="s">
        <v>723</v>
      </c>
      <c r="B15" s="46"/>
    </row>
    <row r="16" ht="23" customHeight="1" spans="1:2">
      <c r="A16" s="48" t="s">
        <v>739</v>
      </c>
      <c r="B16" s="46"/>
    </row>
    <row r="17" ht="23" customHeight="1" spans="1:2">
      <c r="A17" s="48" t="s">
        <v>740</v>
      </c>
      <c r="B17" s="46"/>
    </row>
    <row r="18" ht="23" customHeight="1" spans="1:2">
      <c r="A18" s="48" t="s">
        <v>741</v>
      </c>
      <c r="B18" s="46"/>
    </row>
    <row r="19" ht="23" customHeight="1" spans="1:2">
      <c r="A19" s="49" t="s">
        <v>547</v>
      </c>
      <c r="B19" s="50">
        <v>0</v>
      </c>
    </row>
    <row r="20" customFormat="1" spans="1:1">
      <c r="A20" t="s">
        <v>742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Zeros="0" workbookViewId="0">
      <selection activeCell="J7" sqref="J7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39" t="s">
        <v>743</v>
      </c>
    </row>
    <row r="2" ht="35.4" customHeight="1" spans="1:4">
      <c r="A2" s="28" t="s">
        <v>744</v>
      </c>
      <c r="B2" s="28"/>
      <c r="C2" s="28"/>
      <c r="D2" s="28"/>
    </row>
    <row r="3" ht="23" customHeight="1" spans="1:4">
      <c r="A3" s="29"/>
      <c r="B3" s="40"/>
      <c r="C3" s="40"/>
      <c r="D3" s="31" t="s">
        <v>32</v>
      </c>
    </row>
    <row r="4" s="26" customFormat="1" ht="23" customHeight="1" spans="1:4">
      <c r="A4" s="32" t="s">
        <v>418</v>
      </c>
      <c r="B4" s="32" t="s">
        <v>745</v>
      </c>
      <c r="C4" s="32" t="s">
        <v>527</v>
      </c>
      <c r="D4" s="32"/>
    </row>
    <row r="5" s="27" customFormat="1" ht="23" customHeight="1" spans="1:4">
      <c r="A5" s="32"/>
      <c r="B5" s="32"/>
      <c r="C5" s="32" t="s">
        <v>39</v>
      </c>
      <c r="D5" s="32" t="s">
        <v>746</v>
      </c>
    </row>
    <row r="6" s="27" customFormat="1" ht="23" customHeight="1" spans="1:4">
      <c r="A6" s="33" t="s">
        <v>747</v>
      </c>
      <c r="B6" s="33">
        <v>834</v>
      </c>
      <c r="C6" s="34">
        <v>3688</v>
      </c>
      <c r="D6" s="34">
        <v>3562</v>
      </c>
    </row>
    <row r="7" s="27" customFormat="1" ht="23" customHeight="1" spans="1:4">
      <c r="A7" s="33" t="s">
        <v>748</v>
      </c>
      <c r="B7" s="33"/>
      <c r="C7" s="34"/>
      <c r="D7" s="34"/>
    </row>
    <row r="8" s="27" customFormat="1" ht="23" customHeight="1" spans="1:4">
      <c r="A8" s="33" t="s">
        <v>749</v>
      </c>
      <c r="B8" s="33"/>
      <c r="C8" s="34"/>
      <c r="D8" s="34"/>
    </row>
    <row r="9" s="27" customFormat="1" ht="23" customHeight="1" spans="1:4">
      <c r="A9" s="33" t="s">
        <v>750</v>
      </c>
      <c r="B9" s="33"/>
      <c r="C9" s="34"/>
      <c r="D9" s="34"/>
    </row>
    <row r="10" s="27" customFormat="1" ht="23" customHeight="1" spans="1:4">
      <c r="A10" s="33" t="s">
        <v>751</v>
      </c>
      <c r="B10" s="33"/>
      <c r="C10" s="34"/>
      <c r="D10" s="34"/>
    </row>
    <row r="11" s="27" customFormat="1" ht="23" customHeight="1" spans="1:4">
      <c r="A11" s="33" t="s">
        <v>752</v>
      </c>
      <c r="B11" s="33"/>
      <c r="C11" s="34"/>
      <c r="D11" s="34"/>
    </row>
    <row r="12" s="27" customFormat="1" ht="23" customHeight="1" spans="1:4">
      <c r="A12" s="33" t="s">
        <v>753</v>
      </c>
      <c r="B12" s="33"/>
      <c r="C12" s="34"/>
      <c r="D12" s="34"/>
    </row>
    <row r="13" s="27" customFormat="1" ht="23" customHeight="1" spans="1:4">
      <c r="A13" s="33" t="s">
        <v>754</v>
      </c>
      <c r="B13" s="33"/>
      <c r="C13" s="33"/>
      <c r="D13" s="33"/>
    </row>
    <row r="14" s="27" customFormat="1" ht="23" customHeight="1" spans="1:4">
      <c r="A14" s="35" t="s">
        <v>755</v>
      </c>
      <c r="B14" s="33"/>
      <c r="C14" s="33"/>
      <c r="D14" s="33"/>
    </row>
    <row r="15" s="27" customFormat="1" ht="23" customHeight="1" spans="1:4">
      <c r="A15" s="33"/>
      <c r="B15" s="33"/>
      <c r="C15" s="33"/>
      <c r="D15" s="33"/>
    </row>
    <row r="16" s="26" customFormat="1" ht="23" customHeight="1" spans="1:4">
      <c r="A16" s="33"/>
      <c r="B16" s="33"/>
      <c r="C16" s="33"/>
      <c r="D16" s="33"/>
    </row>
    <row r="17" ht="23" customHeight="1" spans="1:4">
      <c r="A17" s="36" t="s">
        <v>756</v>
      </c>
      <c r="B17" s="37">
        <f>SUM(B6:B16)</f>
        <v>834</v>
      </c>
      <c r="C17" s="37">
        <f>SUM(C6:C16)</f>
        <v>3688</v>
      </c>
      <c r="D17" s="37">
        <f>SUM(D6:D16)</f>
        <v>3562</v>
      </c>
    </row>
  </sheetData>
  <mergeCells count="4">
    <mergeCell ref="A2:D2"/>
    <mergeCell ref="C4:D4"/>
    <mergeCell ref="A4:A5"/>
    <mergeCell ref="B4:B5"/>
  </mergeCells>
  <printOptions horizontalCentered="1"/>
  <pageMargins left="0.788888888888889" right="0.788888888888889" top="0.979166666666667" bottom="0.788888888888889" header="0.509027777777778" footer="0.509027777777778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Zeros="0" workbookViewId="0">
      <selection activeCell="G8" sqref="G8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26" t="s">
        <v>757</v>
      </c>
    </row>
    <row r="2" ht="35.4" customHeight="1" spans="1:4">
      <c r="A2" s="28" t="s">
        <v>758</v>
      </c>
      <c r="B2" s="28"/>
      <c r="C2" s="28"/>
      <c r="D2" s="28"/>
    </row>
    <row r="3" ht="23" customHeight="1" spans="1:4">
      <c r="A3" s="29"/>
      <c r="B3" s="30"/>
      <c r="C3" s="31" t="s">
        <v>32</v>
      </c>
      <c r="D3" s="31"/>
    </row>
    <row r="4" s="26" customFormat="1" ht="23" customHeight="1" spans="1:4">
      <c r="A4" s="32" t="s">
        <v>418</v>
      </c>
      <c r="B4" s="32" t="s">
        <v>529</v>
      </c>
      <c r="C4" s="32"/>
      <c r="D4" s="32" t="s">
        <v>759</v>
      </c>
    </row>
    <row r="5" s="27" customFormat="1" ht="23" customHeight="1" spans="1:4">
      <c r="A5" s="32"/>
      <c r="B5" s="32" t="s">
        <v>39</v>
      </c>
      <c r="C5" s="32" t="s">
        <v>746</v>
      </c>
      <c r="D5" s="32"/>
    </row>
    <row r="6" s="27" customFormat="1" ht="23" customHeight="1" spans="1:4">
      <c r="A6" s="33" t="s">
        <v>747</v>
      </c>
      <c r="B6" s="34">
        <v>3037</v>
      </c>
      <c r="C6" s="34">
        <v>2681</v>
      </c>
      <c r="D6" s="34">
        <v>1715</v>
      </c>
    </row>
    <row r="7" s="27" customFormat="1" ht="23" customHeight="1" spans="1:4">
      <c r="A7" s="33" t="s">
        <v>748</v>
      </c>
      <c r="B7" s="34"/>
      <c r="C7" s="34"/>
      <c r="D7" s="34"/>
    </row>
    <row r="8" s="27" customFormat="1" ht="23" customHeight="1" spans="1:4">
      <c r="A8" s="33" t="s">
        <v>749</v>
      </c>
      <c r="B8" s="34"/>
      <c r="C8" s="34"/>
      <c r="D8" s="34"/>
    </row>
    <row r="9" s="27" customFormat="1" ht="23" customHeight="1" spans="1:4">
      <c r="A9" s="33" t="s">
        <v>750</v>
      </c>
      <c r="B9" s="34"/>
      <c r="C9" s="34"/>
      <c r="D9" s="34"/>
    </row>
    <row r="10" s="27" customFormat="1" ht="23" customHeight="1" spans="1:4">
      <c r="A10" s="33" t="s">
        <v>751</v>
      </c>
      <c r="B10" s="34"/>
      <c r="C10" s="34"/>
      <c r="D10" s="34"/>
    </row>
    <row r="11" s="27" customFormat="1" ht="23" customHeight="1" spans="1:4">
      <c r="A11" s="33" t="s">
        <v>752</v>
      </c>
      <c r="B11" s="34"/>
      <c r="C11" s="34"/>
      <c r="D11" s="34"/>
    </row>
    <row r="12" s="27" customFormat="1" ht="23" customHeight="1" spans="1:4">
      <c r="A12" s="33" t="s">
        <v>753</v>
      </c>
      <c r="B12" s="34"/>
      <c r="C12" s="34"/>
      <c r="D12" s="34"/>
    </row>
    <row r="13" s="27" customFormat="1" ht="23" customHeight="1" spans="1:4">
      <c r="A13" s="33" t="s">
        <v>754</v>
      </c>
      <c r="B13" s="33"/>
      <c r="C13" s="33"/>
      <c r="D13" s="34"/>
    </row>
    <row r="14" s="27" customFormat="1" ht="23" customHeight="1" spans="1:4">
      <c r="A14" s="35" t="s">
        <v>755</v>
      </c>
      <c r="B14" s="33"/>
      <c r="C14" s="33"/>
      <c r="D14" s="34"/>
    </row>
    <row r="15" s="27" customFormat="1" ht="23" customHeight="1" spans="1:4">
      <c r="A15" s="33"/>
      <c r="B15" s="33"/>
      <c r="C15" s="33"/>
      <c r="D15" s="34"/>
    </row>
    <row r="16" s="26" customFormat="1" ht="23" customHeight="1" spans="1:4">
      <c r="A16" s="33"/>
      <c r="B16" s="33"/>
      <c r="C16" s="33"/>
      <c r="D16" s="34"/>
    </row>
    <row r="17" ht="23" customHeight="1" spans="1:4">
      <c r="A17" s="36" t="s">
        <v>756</v>
      </c>
      <c r="B17" s="37">
        <f>SUM(B6:B16)</f>
        <v>3037</v>
      </c>
      <c r="C17" s="37">
        <f>SUM(C6:C16)</f>
        <v>2681</v>
      </c>
      <c r="D17" s="37">
        <v>834</v>
      </c>
    </row>
    <row r="18" spans="1:1">
      <c r="A18" s="38"/>
    </row>
  </sheetData>
  <mergeCells count="5">
    <mergeCell ref="A2:D2"/>
    <mergeCell ref="C3:D3"/>
    <mergeCell ref="B4:C4"/>
    <mergeCell ref="A4:A5"/>
    <mergeCell ref="D4:D5"/>
  </mergeCells>
  <printOptions horizontalCentered="1"/>
  <pageMargins left="0.75" right="0.75" top="0.979166666666667" bottom="0.788888888888889" header="0.509027777777778" footer="0.509027777777778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E6" sqref="E6"/>
    </sheetView>
  </sheetViews>
  <sheetFormatPr defaultColWidth="9" defaultRowHeight="14.25"/>
  <cols>
    <col min="1" max="1" width="12.125" style="4" customWidth="1"/>
    <col min="2" max="2" width="12.375" style="4" customWidth="1"/>
    <col min="3" max="3" width="15.5" style="4" customWidth="1"/>
    <col min="4" max="4" width="16.375" style="4" customWidth="1"/>
    <col min="5" max="5" width="12.375" style="4" customWidth="1"/>
    <col min="6" max="6" width="13.25" style="4" customWidth="1"/>
    <col min="7" max="7" width="14" style="4" customWidth="1"/>
    <col min="8" max="8" width="13.375" style="4" customWidth="1"/>
    <col min="9" max="9" width="10.75" style="4" customWidth="1"/>
    <col min="10" max="16384" width="9" style="4"/>
  </cols>
  <sheetData>
    <row r="1" s="1" customFormat="1" ht="15.75" customHeight="1" spans="1:1">
      <c r="A1" s="1" t="s">
        <v>760</v>
      </c>
    </row>
    <row r="2" s="2" customFormat="1" ht="33" customHeight="1" spans="1:9">
      <c r="A2" s="6" t="s">
        <v>761</v>
      </c>
      <c r="B2" s="6"/>
      <c r="C2" s="6"/>
      <c r="D2" s="6"/>
      <c r="E2" s="6"/>
      <c r="F2" s="6"/>
      <c r="G2" s="6"/>
      <c r="H2" s="6"/>
      <c r="I2" s="6"/>
    </row>
    <row r="3" s="3" customFormat="1" ht="24" customHeight="1" spans="1:9">
      <c r="A3" s="7"/>
      <c r="B3" s="7"/>
      <c r="C3" s="7"/>
      <c r="H3" s="22"/>
      <c r="I3" s="8" t="s">
        <v>32</v>
      </c>
    </row>
    <row r="4" s="4" customFormat="1" ht="39.75" customHeight="1" spans="1:9">
      <c r="A4" s="23" t="s">
        <v>762</v>
      </c>
      <c r="B4" s="14" t="s">
        <v>763</v>
      </c>
      <c r="C4" s="14"/>
      <c r="D4" s="14"/>
      <c r="E4" s="14" t="s">
        <v>764</v>
      </c>
      <c r="F4" s="14" t="s">
        <v>765</v>
      </c>
      <c r="G4" s="14"/>
      <c r="H4" s="14"/>
      <c r="I4" s="14" t="s">
        <v>766</v>
      </c>
    </row>
    <row r="5" s="4" customFormat="1" ht="39.75" customHeight="1" spans="1:9">
      <c r="A5" s="23"/>
      <c r="B5" s="14" t="s">
        <v>767</v>
      </c>
      <c r="C5" s="14" t="s">
        <v>768</v>
      </c>
      <c r="D5" s="14" t="s">
        <v>769</v>
      </c>
      <c r="E5" s="14"/>
      <c r="F5" s="14" t="s">
        <v>767</v>
      </c>
      <c r="G5" s="14" t="s">
        <v>770</v>
      </c>
      <c r="H5" s="14" t="s">
        <v>771</v>
      </c>
      <c r="I5" s="14"/>
    </row>
    <row r="6" s="5" customFormat="1" ht="42" customHeight="1" spans="1:11">
      <c r="A6" s="15" t="s">
        <v>772</v>
      </c>
      <c r="B6" s="24">
        <f>SUM(C6:D6)</f>
        <v>171310</v>
      </c>
      <c r="C6" s="25">
        <v>122710</v>
      </c>
      <c r="D6" s="25">
        <v>48600</v>
      </c>
      <c r="E6" s="24">
        <f>I6+F6</f>
        <v>184325</v>
      </c>
      <c r="F6" s="24">
        <f>G6+H6</f>
        <v>184325</v>
      </c>
      <c r="G6" s="24">
        <v>137625</v>
      </c>
      <c r="H6" s="24">
        <v>46700</v>
      </c>
      <c r="I6" s="24"/>
      <c r="K6" s="19"/>
    </row>
    <row r="27" s="4" customFormat="1" ht="28.5" customHeight="1"/>
    <row r="28" s="4" customFormat="1" ht="28.5" customHeight="1"/>
  </sheetData>
  <mergeCells count="6">
    <mergeCell ref="A2:I2"/>
    <mergeCell ref="B4:D4"/>
    <mergeCell ref="F4:H4"/>
    <mergeCell ref="A4:A5"/>
    <mergeCell ref="E4:E5"/>
    <mergeCell ref="I4:I5"/>
  </mergeCells>
  <pageMargins left="0.75" right="0.75" top="1" bottom="1" header="0.5" footer="0.5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G14" sqref="G14"/>
    </sheetView>
  </sheetViews>
  <sheetFormatPr defaultColWidth="9" defaultRowHeight="14.25"/>
  <cols>
    <col min="1" max="1" width="17.625" style="4" customWidth="1"/>
    <col min="2" max="2" width="16.25" style="4" customWidth="1"/>
    <col min="3" max="3" width="15.5" style="4" customWidth="1"/>
    <col min="4" max="4" width="14.875" style="4" customWidth="1"/>
    <col min="5" max="5" width="15.125" style="4" customWidth="1"/>
    <col min="6" max="6" width="13.25" style="4" customWidth="1"/>
    <col min="7" max="8" width="13.875" style="4" customWidth="1"/>
    <col min="9" max="16384" width="9" style="4"/>
  </cols>
  <sheetData>
    <row r="1" s="1" customFormat="1" ht="15.75" customHeight="1" spans="1:1">
      <c r="A1" s="1" t="s">
        <v>773</v>
      </c>
    </row>
    <row r="2" s="2" customFormat="1" ht="33" customHeight="1" spans="1:8">
      <c r="A2" s="6" t="s">
        <v>774</v>
      </c>
      <c r="B2" s="6"/>
      <c r="C2" s="6"/>
      <c r="D2" s="6"/>
      <c r="E2" s="6"/>
      <c r="F2" s="6"/>
      <c r="G2" s="6"/>
      <c r="H2" s="6"/>
    </row>
    <row r="3" s="3" customFormat="1" ht="24" customHeight="1" spans="1:8">
      <c r="A3" s="7"/>
      <c r="B3" s="7"/>
      <c r="C3" s="7"/>
      <c r="D3" s="7"/>
      <c r="H3" s="20" t="s">
        <v>32</v>
      </c>
    </row>
    <row r="4" s="4" customFormat="1" ht="39.75" customHeight="1" spans="1:8">
      <c r="A4" s="9" t="s">
        <v>762</v>
      </c>
      <c r="B4" s="9" t="s">
        <v>775</v>
      </c>
      <c r="C4" s="10" t="s">
        <v>768</v>
      </c>
      <c r="D4" s="11"/>
      <c r="E4" s="12"/>
      <c r="F4" s="10" t="s">
        <v>769</v>
      </c>
      <c r="G4" s="11"/>
      <c r="H4" s="12"/>
    </row>
    <row r="5" s="4" customFormat="1" ht="39.75" customHeight="1" spans="1:8">
      <c r="A5" s="13"/>
      <c r="B5" s="13"/>
      <c r="C5" s="14" t="s">
        <v>478</v>
      </c>
      <c r="D5" s="14" t="s">
        <v>551</v>
      </c>
      <c r="E5" s="14" t="s">
        <v>776</v>
      </c>
      <c r="F5" s="14" t="s">
        <v>478</v>
      </c>
      <c r="G5" s="14" t="s">
        <v>551</v>
      </c>
      <c r="H5" s="14" t="s">
        <v>776</v>
      </c>
    </row>
    <row r="6" s="5" customFormat="1" ht="39" customHeight="1" spans="1:10">
      <c r="A6" s="15" t="s">
        <v>772</v>
      </c>
      <c r="B6" s="16">
        <f>C6+F6</f>
        <v>171310</v>
      </c>
      <c r="C6" s="18">
        <v>122710</v>
      </c>
      <c r="D6" s="18">
        <v>122600</v>
      </c>
      <c r="E6" s="18">
        <f>C6-D6</f>
        <v>110</v>
      </c>
      <c r="F6" s="17">
        <v>48600</v>
      </c>
      <c r="G6" s="21">
        <v>17500</v>
      </c>
      <c r="H6" s="17">
        <f>F6-G6</f>
        <v>31100</v>
      </c>
      <c r="J6" s="19"/>
    </row>
    <row r="27" s="4" customFormat="1" ht="28.5" customHeight="1"/>
    <row r="28" s="4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H9" sqref="H9"/>
    </sheetView>
  </sheetViews>
  <sheetFormatPr defaultColWidth="9" defaultRowHeight="14.25"/>
  <cols>
    <col min="1" max="2" width="17.625" style="4" customWidth="1"/>
    <col min="3" max="4" width="15.5" style="4" customWidth="1"/>
    <col min="5" max="5" width="15.125" style="4" customWidth="1"/>
    <col min="6" max="6" width="13.25" style="4" customWidth="1"/>
    <col min="7" max="7" width="14" style="4" customWidth="1"/>
    <col min="8" max="8" width="13.125" style="4" customWidth="1"/>
    <col min="9" max="16384" width="9" style="4"/>
  </cols>
  <sheetData>
    <row r="1" s="1" customFormat="1" ht="15.75" customHeight="1" spans="1:1">
      <c r="A1" s="1" t="s">
        <v>777</v>
      </c>
    </row>
    <row r="2" s="2" customFormat="1" ht="33" customHeight="1" spans="1:8">
      <c r="A2" s="6" t="s">
        <v>778</v>
      </c>
      <c r="B2" s="6"/>
      <c r="C2" s="6"/>
      <c r="D2" s="6"/>
      <c r="E2" s="6"/>
      <c r="F2" s="6"/>
      <c r="G2" s="6"/>
      <c r="H2" s="6"/>
    </row>
    <row r="3" s="3" customFormat="1" ht="24" customHeight="1" spans="1:8">
      <c r="A3" s="7"/>
      <c r="B3" s="7"/>
      <c r="C3" s="7"/>
      <c r="D3" s="7"/>
      <c r="H3" s="8" t="s">
        <v>32</v>
      </c>
    </row>
    <row r="4" s="4" customFormat="1" ht="33.95" customHeight="1" spans="1:8">
      <c r="A4" s="9" t="s">
        <v>762</v>
      </c>
      <c r="B4" s="9" t="s">
        <v>779</v>
      </c>
      <c r="C4" s="10" t="s">
        <v>780</v>
      </c>
      <c r="D4" s="11"/>
      <c r="E4" s="12"/>
      <c r="F4" s="10" t="s">
        <v>781</v>
      </c>
      <c r="G4" s="11"/>
      <c r="H4" s="12"/>
    </row>
    <row r="5" s="4" customFormat="1" ht="33.95" customHeight="1" spans="1:8">
      <c r="A5" s="13"/>
      <c r="B5" s="13"/>
      <c r="C5" s="14" t="s">
        <v>478</v>
      </c>
      <c r="D5" s="14" t="s">
        <v>551</v>
      </c>
      <c r="E5" s="14" t="s">
        <v>776</v>
      </c>
      <c r="F5" s="14" t="s">
        <v>478</v>
      </c>
      <c r="G5" s="14" t="s">
        <v>551</v>
      </c>
      <c r="H5" s="14" t="s">
        <v>776</v>
      </c>
    </row>
    <row r="6" s="5" customFormat="1" ht="42" customHeight="1" spans="1:10">
      <c r="A6" s="15" t="s">
        <v>772</v>
      </c>
      <c r="B6" s="16">
        <f>C6+F6</f>
        <v>184325</v>
      </c>
      <c r="C6" s="17">
        <v>137625</v>
      </c>
      <c r="D6" s="18">
        <v>137531</v>
      </c>
      <c r="E6" s="18">
        <f>C6-D6</f>
        <v>94</v>
      </c>
      <c r="F6" s="17">
        <v>46700</v>
      </c>
      <c r="G6" s="18">
        <v>17100</v>
      </c>
      <c r="H6" s="17">
        <f>F6-G6</f>
        <v>29600</v>
      </c>
      <c r="J6" s="19"/>
    </row>
    <row r="27" s="4" customFormat="1" ht="28.5" customHeight="1"/>
    <row r="28" s="4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V38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.25"/>
  <cols>
    <col min="1" max="1" width="27.5" style="258" customWidth="1"/>
    <col min="2" max="2" width="12.9166666666667" style="258" customWidth="1"/>
    <col min="3" max="3" width="10.1666666666667" style="258" customWidth="1"/>
    <col min="4" max="4" width="12.0833333333333" style="258" customWidth="1"/>
    <col min="5" max="5" width="9.91666666666667" style="258" customWidth="1"/>
    <col min="6" max="6" width="12.6666666666667" style="258" customWidth="1"/>
    <col min="7" max="7" width="10.0833333333333" style="258" customWidth="1"/>
    <col min="8" max="27" width="5.58333333333333" style="258" customWidth="1"/>
    <col min="28" max="247" width="9" style="258"/>
  </cols>
  <sheetData>
    <row r="1" spans="1:1">
      <c r="A1" s="149" t="s">
        <v>63</v>
      </c>
    </row>
    <row r="2" ht="22.5" customHeight="1" spans="1:8">
      <c r="A2" s="295" t="s">
        <v>64</v>
      </c>
      <c r="B2" s="296"/>
      <c r="C2" s="296"/>
      <c r="D2" s="296"/>
      <c r="E2" s="296"/>
      <c r="F2" s="296"/>
      <c r="G2" s="296"/>
      <c r="H2" s="158"/>
    </row>
    <row r="3" ht="23" customHeight="1" spans="1:7">
      <c r="A3" s="262"/>
      <c r="B3" s="263"/>
      <c r="C3" s="263"/>
      <c r="D3" s="263"/>
      <c r="E3" s="263"/>
      <c r="F3" s="153" t="s">
        <v>32</v>
      </c>
      <c r="G3" s="297"/>
    </row>
    <row r="4" ht="23" customHeight="1" spans="1:8">
      <c r="A4" s="265" t="s">
        <v>33</v>
      </c>
      <c r="B4" s="266" t="s">
        <v>34</v>
      </c>
      <c r="C4" s="267" t="s">
        <v>35</v>
      </c>
      <c r="D4" s="267"/>
      <c r="E4" s="267"/>
      <c r="F4" s="267"/>
      <c r="G4" s="245" t="s">
        <v>65</v>
      </c>
      <c r="H4" s="294"/>
    </row>
    <row r="5" ht="23" customHeight="1" spans="1:8">
      <c r="A5" s="267"/>
      <c r="B5" s="266"/>
      <c r="C5" s="245" t="s">
        <v>39</v>
      </c>
      <c r="D5" s="245" t="s">
        <v>40</v>
      </c>
      <c r="E5" s="245" t="s">
        <v>41</v>
      </c>
      <c r="F5" s="245" t="s">
        <v>66</v>
      </c>
      <c r="G5" s="266"/>
      <c r="H5" s="294"/>
    </row>
    <row r="6" ht="23" customHeight="1" spans="1:8">
      <c r="A6" s="270" t="s">
        <v>67</v>
      </c>
      <c r="B6" s="271">
        <v>7098</v>
      </c>
      <c r="C6" s="298">
        <v>8842</v>
      </c>
      <c r="D6" s="271">
        <v>7526</v>
      </c>
      <c r="E6" s="271">
        <v>7394</v>
      </c>
      <c r="F6" s="272">
        <f t="shared" ref="F6:F19" si="0">(E6/D6)*100</f>
        <v>98.2460802551156</v>
      </c>
      <c r="G6" s="272">
        <f t="shared" ref="G6:G19" si="1">(E6/B6-1)*100</f>
        <v>4.1701887855734</v>
      </c>
      <c r="H6" s="294"/>
    </row>
    <row r="7" ht="23" customHeight="1" spans="1:8">
      <c r="A7" s="270" t="s">
        <v>68</v>
      </c>
      <c r="B7" s="271">
        <v>3</v>
      </c>
      <c r="C7" s="298">
        <v>36</v>
      </c>
      <c r="D7" s="271">
        <v>3</v>
      </c>
      <c r="E7" s="271">
        <v>3</v>
      </c>
      <c r="F7" s="272">
        <f t="shared" si="0"/>
        <v>100</v>
      </c>
      <c r="G7" s="272">
        <v>0</v>
      </c>
      <c r="H7" s="294"/>
    </row>
    <row r="8" ht="23" customHeight="1" spans="1:8">
      <c r="A8" s="299" t="s">
        <v>69</v>
      </c>
      <c r="B8" s="298">
        <v>3551</v>
      </c>
      <c r="C8" s="207">
        <v>2837</v>
      </c>
      <c r="D8" s="207">
        <v>2892</v>
      </c>
      <c r="E8" s="207">
        <v>2892</v>
      </c>
      <c r="F8" s="272">
        <f t="shared" si="0"/>
        <v>100</v>
      </c>
      <c r="G8" s="272">
        <f t="shared" si="1"/>
        <v>-18.5581526330611</v>
      </c>
      <c r="H8" s="294"/>
    </row>
    <row r="9" ht="23" customHeight="1" spans="1:8">
      <c r="A9" s="246" t="s">
        <v>70</v>
      </c>
      <c r="B9" s="271">
        <v>18083</v>
      </c>
      <c r="C9" s="300">
        <v>14715</v>
      </c>
      <c r="D9" s="271">
        <v>20424</v>
      </c>
      <c r="E9" s="271">
        <v>20399</v>
      </c>
      <c r="F9" s="272">
        <f t="shared" si="0"/>
        <v>99.8775949862906</v>
      </c>
      <c r="G9" s="272">
        <f t="shared" si="1"/>
        <v>12.8076093568545</v>
      </c>
      <c r="H9" s="294"/>
    </row>
    <row r="10" ht="23" customHeight="1" spans="1:8">
      <c r="A10" s="299" t="s">
        <v>71</v>
      </c>
      <c r="B10" s="271">
        <v>2553</v>
      </c>
      <c r="C10" s="298">
        <v>100</v>
      </c>
      <c r="D10" s="271">
        <v>338</v>
      </c>
      <c r="E10" s="271">
        <v>338</v>
      </c>
      <c r="F10" s="272">
        <f t="shared" si="0"/>
        <v>100</v>
      </c>
      <c r="G10" s="272">
        <f t="shared" si="1"/>
        <v>-86.7606737171955</v>
      </c>
      <c r="H10" s="294"/>
    </row>
    <row r="11" ht="23" customHeight="1" spans="1:8">
      <c r="A11" s="270" t="s">
        <v>72</v>
      </c>
      <c r="B11" s="271">
        <v>680</v>
      </c>
      <c r="C11" s="207">
        <v>681</v>
      </c>
      <c r="D11" s="207">
        <v>587</v>
      </c>
      <c r="E11" s="207">
        <v>541</v>
      </c>
      <c r="F11" s="272">
        <f t="shared" si="0"/>
        <v>92.1635434412266</v>
      </c>
      <c r="G11" s="272">
        <f t="shared" si="1"/>
        <v>-20.4411764705882</v>
      </c>
      <c r="H11" s="294"/>
    </row>
    <row r="12" ht="23" customHeight="1" spans="1:8">
      <c r="A12" s="270" t="s">
        <v>73</v>
      </c>
      <c r="B12" s="271">
        <v>6860</v>
      </c>
      <c r="C12" s="207">
        <v>8471</v>
      </c>
      <c r="D12" s="207">
        <v>9998</v>
      </c>
      <c r="E12" s="207">
        <v>9983</v>
      </c>
      <c r="F12" s="272">
        <f t="shared" si="0"/>
        <v>99.8499699939988</v>
      </c>
      <c r="G12" s="272">
        <f t="shared" si="1"/>
        <v>45.5247813411079</v>
      </c>
      <c r="H12" s="294"/>
    </row>
    <row r="13" ht="23" customHeight="1" spans="1:8">
      <c r="A13" s="270" t="s">
        <v>74</v>
      </c>
      <c r="B13" s="271">
        <v>2355</v>
      </c>
      <c r="C13" s="207">
        <v>2203</v>
      </c>
      <c r="D13" s="207">
        <v>3312</v>
      </c>
      <c r="E13" s="207">
        <v>3203</v>
      </c>
      <c r="F13" s="272">
        <f t="shared" si="0"/>
        <v>96.7089371980676</v>
      </c>
      <c r="G13" s="272">
        <f t="shared" si="1"/>
        <v>36.0084925690021</v>
      </c>
      <c r="H13" s="294"/>
    </row>
    <row r="14" ht="23" customHeight="1" spans="1:8">
      <c r="A14" s="270" t="s">
        <v>75</v>
      </c>
      <c r="B14" s="271">
        <v>746</v>
      </c>
      <c r="C14" s="207">
        <v>1201</v>
      </c>
      <c r="D14" s="207">
        <v>2937</v>
      </c>
      <c r="E14" s="207">
        <v>2937</v>
      </c>
      <c r="F14" s="272">
        <f t="shared" si="0"/>
        <v>100</v>
      </c>
      <c r="G14" s="272">
        <f t="shared" si="1"/>
        <v>293.699731903485</v>
      </c>
      <c r="H14" s="294"/>
    </row>
    <row r="15" ht="23" customHeight="1" spans="1:8">
      <c r="A15" s="270" t="s">
        <v>76</v>
      </c>
      <c r="B15" s="271">
        <v>24329</v>
      </c>
      <c r="C15" s="207">
        <v>21442</v>
      </c>
      <c r="D15" s="207">
        <v>26156</v>
      </c>
      <c r="E15" s="207">
        <v>25492</v>
      </c>
      <c r="F15" s="272">
        <f t="shared" si="0"/>
        <v>97.4613855329561</v>
      </c>
      <c r="G15" s="272">
        <f t="shared" si="1"/>
        <v>4.78030334169099</v>
      </c>
      <c r="H15" s="294"/>
    </row>
    <row r="16" ht="23" customHeight="1" spans="1:8">
      <c r="A16" s="270" t="s">
        <v>77</v>
      </c>
      <c r="B16" s="271">
        <v>6402</v>
      </c>
      <c r="C16" s="207">
        <v>5573</v>
      </c>
      <c r="D16" s="207">
        <v>7809</v>
      </c>
      <c r="E16" s="207">
        <v>7319</v>
      </c>
      <c r="F16" s="272">
        <f t="shared" si="0"/>
        <v>93.7251888846203</v>
      </c>
      <c r="G16" s="272">
        <f t="shared" si="1"/>
        <v>14.3236488597313</v>
      </c>
      <c r="H16" s="294"/>
    </row>
    <row r="17" ht="23" customHeight="1" spans="1:8">
      <c r="A17" s="270" t="s">
        <v>78</v>
      </c>
      <c r="B17" s="271">
        <v>109</v>
      </c>
      <c r="C17" s="207">
        <v>110</v>
      </c>
      <c r="D17" s="207">
        <v>110</v>
      </c>
      <c r="E17" s="207">
        <v>110</v>
      </c>
      <c r="F17" s="272">
        <f t="shared" si="0"/>
        <v>100</v>
      </c>
      <c r="G17" s="272">
        <f t="shared" si="1"/>
        <v>0.917431192660545</v>
      </c>
      <c r="H17" s="294"/>
    </row>
    <row r="18" ht="23" customHeight="1" spans="1:8">
      <c r="A18" s="270" t="s">
        <v>79</v>
      </c>
      <c r="B18" s="271">
        <v>13428</v>
      </c>
      <c r="C18" s="207">
        <v>1455</v>
      </c>
      <c r="D18" s="207">
        <v>4093</v>
      </c>
      <c r="E18" s="207">
        <v>3618</v>
      </c>
      <c r="F18" s="272">
        <f t="shared" si="0"/>
        <v>88.3948204251161</v>
      </c>
      <c r="G18" s="272">
        <f t="shared" si="1"/>
        <v>-73.0563002680965</v>
      </c>
      <c r="H18" s="294"/>
    </row>
    <row r="19" ht="23" customHeight="1" spans="1:8">
      <c r="A19" s="270" t="s">
        <v>80</v>
      </c>
      <c r="B19" s="271">
        <v>2412</v>
      </c>
      <c r="C19" s="207">
        <v>233</v>
      </c>
      <c r="D19" s="207">
        <v>38</v>
      </c>
      <c r="E19" s="207">
        <v>38</v>
      </c>
      <c r="F19" s="272">
        <f t="shared" si="0"/>
        <v>100</v>
      </c>
      <c r="G19" s="272">
        <f t="shared" si="1"/>
        <v>-98.424543946932</v>
      </c>
      <c r="H19" s="294"/>
    </row>
    <row r="20" ht="23" customHeight="1" spans="1:8">
      <c r="A20" s="270" t="s">
        <v>81</v>
      </c>
      <c r="B20" s="271"/>
      <c r="C20" s="207">
        <v>0</v>
      </c>
      <c r="D20" s="207">
        <v>70</v>
      </c>
      <c r="E20" s="207">
        <v>7</v>
      </c>
      <c r="F20" s="272"/>
      <c r="G20" s="272"/>
      <c r="H20" s="294"/>
    </row>
    <row r="21" ht="23" customHeight="1" spans="1:8">
      <c r="A21" s="270" t="s">
        <v>82</v>
      </c>
      <c r="B21" s="271">
        <v>934</v>
      </c>
      <c r="C21" s="207">
        <v>531</v>
      </c>
      <c r="D21" s="207">
        <v>362</v>
      </c>
      <c r="E21" s="207">
        <v>353</v>
      </c>
      <c r="F21" s="272">
        <f>(E21/D21)*100</f>
        <v>97.5138121546961</v>
      </c>
      <c r="G21" s="272">
        <f>(E21/B21-1)*100</f>
        <v>-62.2055674518201</v>
      </c>
      <c r="H21" s="294"/>
    </row>
    <row r="22" ht="23" customHeight="1" spans="1:8">
      <c r="A22" s="270" t="s">
        <v>83</v>
      </c>
      <c r="B22" s="271">
        <v>4081</v>
      </c>
      <c r="C22" s="207">
        <v>4134</v>
      </c>
      <c r="D22" s="207">
        <v>20015</v>
      </c>
      <c r="E22" s="207">
        <v>19985</v>
      </c>
      <c r="F22" s="272">
        <f>(E22/D22)*100</f>
        <v>99.8501124156882</v>
      </c>
      <c r="G22" s="272">
        <f>(E22/B22-1)*100</f>
        <v>389.708404802744</v>
      </c>
      <c r="H22" s="294"/>
    </row>
    <row r="23" ht="23" customHeight="1" spans="1:8">
      <c r="A23" s="270" t="s">
        <v>84</v>
      </c>
      <c r="B23" s="271"/>
      <c r="C23" s="207">
        <v>466</v>
      </c>
      <c r="D23" s="207">
        <v>504</v>
      </c>
      <c r="E23" s="207">
        <v>494</v>
      </c>
      <c r="F23" s="272"/>
      <c r="G23" s="272"/>
      <c r="H23" s="294"/>
    </row>
    <row r="24" ht="23" customHeight="1" spans="1:8">
      <c r="A24" s="270" t="s">
        <v>85</v>
      </c>
      <c r="B24" s="271">
        <v>2</v>
      </c>
      <c r="C24" s="207"/>
      <c r="D24" s="207"/>
      <c r="E24" s="207"/>
      <c r="F24" s="272"/>
      <c r="G24" s="272"/>
      <c r="H24" s="294"/>
    </row>
    <row r="25" ht="23" customHeight="1" spans="1:8">
      <c r="A25" s="270" t="s">
        <v>86</v>
      </c>
      <c r="B25" s="271"/>
      <c r="C25" s="207"/>
      <c r="D25" s="207"/>
      <c r="E25" s="207"/>
      <c r="F25" s="272"/>
      <c r="G25" s="272"/>
      <c r="H25" s="294"/>
    </row>
    <row r="26" ht="23" customHeight="1" spans="1:8">
      <c r="A26" s="270" t="s">
        <v>87</v>
      </c>
      <c r="B26" s="271">
        <v>170</v>
      </c>
      <c r="C26" s="207">
        <v>0</v>
      </c>
      <c r="D26" s="207">
        <v>351</v>
      </c>
      <c r="E26" s="207">
        <v>351</v>
      </c>
      <c r="F26" s="272">
        <f>(E26/D26)*100</f>
        <v>100</v>
      </c>
      <c r="G26" s="272">
        <f>(E26/B26-1)*100</f>
        <v>106.470588235294</v>
      </c>
      <c r="H26" s="294"/>
    </row>
    <row r="27" s="258" customFormat="1" ht="23" customHeight="1" spans="1:256">
      <c r="A27" s="270" t="s">
        <v>88</v>
      </c>
      <c r="B27" s="271">
        <v>2129</v>
      </c>
      <c r="C27" s="207">
        <v>4956</v>
      </c>
      <c r="D27" s="207">
        <v>4849</v>
      </c>
      <c r="E27" s="207">
        <v>4849</v>
      </c>
      <c r="F27" s="272">
        <f>(E27/D27)*100</f>
        <v>100</v>
      </c>
      <c r="G27" s="272">
        <f>(E27/B27-1)*100</f>
        <v>127.75951150775</v>
      </c>
      <c r="H27" s="294"/>
      <c r="IN27"/>
      <c r="IO27"/>
      <c r="IP27"/>
      <c r="IQ27"/>
      <c r="IR27"/>
      <c r="IS27"/>
      <c r="IT27"/>
      <c r="IU27"/>
      <c r="IV27"/>
    </row>
    <row r="28" ht="23" customHeight="1" spans="1:8">
      <c r="A28" s="270" t="s">
        <v>89</v>
      </c>
      <c r="B28" s="271">
        <v>91</v>
      </c>
      <c r="C28" s="207">
        <v>0</v>
      </c>
      <c r="D28" s="207">
        <v>5</v>
      </c>
      <c r="E28" s="207">
        <v>5</v>
      </c>
      <c r="F28" s="272">
        <f>(E28/D28)*100</f>
        <v>100</v>
      </c>
      <c r="G28" s="272">
        <f>(E28/B28-1)*100</f>
        <v>-94.5054945054945</v>
      </c>
      <c r="H28" s="294"/>
    </row>
    <row r="29" s="259" customFormat="1" ht="23" customHeight="1" spans="1:8">
      <c r="A29" s="278" t="s">
        <v>90</v>
      </c>
      <c r="B29" s="279">
        <f>SUM(B6:B28)</f>
        <v>96016</v>
      </c>
      <c r="C29" s="279">
        <f>SUM(C6:C28)</f>
        <v>77986</v>
      </c>
      <c r="D29" s="279">
        <f>SUM(D6:D28)</f>
        <v>112379</v>
      </c>
      <c r="E29" s="279">
        <f>SUM(E6:E28)</f>
        <v>110311</v>
      </c>
      <c r="F29" s="280">
        <f>(E29/D29)*100</f>
        <v>98.1597985388729</v>
      </c>
      <c r="G29" s="280">
        <f>(E29/B29-1)*100</f>
        <v>14.8881436427262</v>
      </c>
      <c r="H29" s="301"/>
    </row>
    <row r="30" ht="20.15" customHeight="1" spans="6:8">
      <c r="F30" s="263"/>
      <c r="G30" s="263"/>
      <c r="H30" s="294"/>
    </row>
    <row r="31" spans="8:8">
      <c r="H31" s="294"/>
    </row>
    <row r="32" spans="8:8">
      <c r="H32" s="294"/>
    </row>
    <row r="33" spans="8:8">
      <c r="H33" s="294"/>
    </row>
    <row r="34" spans="8:8">
      <c r="H34" s="294"/>
    </row>
    <row r="35" spans="8:8">
      <c r="H35" s="294"/>
    </row>
    <row r="36" spans="8:8">
      <c r="H36" s="294"/>
    </row>
    <row r="37" spans="8:8">
      <c r="H37" s="294"/>
    </row>
    <row r="38" spans="8:8">
      <c r="H38" s="294"/>
    </row>
  </sheetData>
  <mergeCells count="6">
    <mergeCell ref="A2:G2"/>
    <mergeCell ref="F3:G3"/>
    <mergeCell ref="C4:F4"/>
    <mergeCell ref="A4:A5"/>
    <mergeCell ref="B4:B5"/>
    <mergeCell ref="G4:G5"/>
  </mergeCells>
  <printOptions horizontalCentered="1" verticalCentered="1"/>
  <pageMargins left="0.788888888888889" right="0.788888888888889" top="0.788888888888889" bottom="0.788888888888889" header="0.279166666666667" footer="0.2"/>
  <pageSetup paperSize="9" scale="84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38"/>
  <sheetViews>
    <sheetView workbookViewId="0">
      <selection activeCell="C36" sqref="C36"/>
    </sheetView>
  </sheetViews>
  <sheetFormatPr defaultColWidth="9" defaultRowHeight="14.25"/>
  <cols>
    <col min="1" max="1" width="26.0833333333333" style="258" customWidth="1"/>
    <col min="2" max="2" width="13.1666666666667" style="258" customWidth="1"/>
    <col min="3" max="5" width="10.5" style="258" customWidth="1"/>
    <col min="6" max="6" width="12.6666666666667" style="258" customWidth="1"/>
    <col min="7" max="7" width="10.5" style="258" customWidth="1"/>
    <col min="8" max="8" width="5.58333333333333" style="260" hidden="1" customWidth="1"/>
    <col min="9" max="9" width="5.91666666666667" style="260" hidden="1" customWidth="1"/>
    <col min="10" max="13" width="5.58333333333333" style="258" customWidth="1"/>
    <col min="14" max="16384" width="9" style="258"/>
  </cols>
  <sheetData>
    <row r="1" s="258" customFormat="1" spans="1:9">
      <c r="A1" s="149" t="s">
        <v>91</v>
      </c>
      <c r="H1" s="260"/>
      <c r="I1" s="260"/>
    </row>
    <row r="2" s="258" customFormat="1" ht="22.5" customHeight="1" spans="1:10">
      <c r="A2" s="261" t="s">
        <v>92</v>
      </c>
      <c r="B2" s="261"/>
      <c r="C2" s="261"/>
      <c r="D2" s="261"/>
      <c r="E2" s="261"/>
      <c r="F2" s="261"/>
      <c r="G2" s="261"/>
      <c r="H2" s="261"/>
      <c r="I2" s="261"/>
      <c r="J2" s="261"/>
    </row>
    <row r="3" s="258" customFormat="1" ht="20" customHeight="1" spans="1:10">
      <c r="A3" s="262"/>
      <c r="B3" s="263"/>
      <c r="C3" s="263"/>
      <c r="D3" s="263"/>
      <c r="E3" s="263"/>
      <c r="F3" s="264" t="s">
        <v>32</v>
      </c>
      <c r="G3" s="264"/>
      <c r="H3" s="264"/>
      <c r="I3" s="264"/>
      <c r="J3" s="264"/>
    </row>
    <row r="4" s="258" customFormat="1" ht="23" customHeight="1" spans="1:10">
      <c r="A4" s="265" t="s">
        <v>33</v>
      </c>
      <c r="B4" s="266" t="s">
        <v>34</v>
      </c>
      <c r="C4" s="267" t="s">
        <v>35</v>
      </c>
      <c r="D4" s="267"/>
      <c r="E4" s="267"/>
      <c r="F4" s="245" t="s">
        <v>36</v>
      </c>
      <c r="G4" s="245" t="s">
        <v>37</v>
      </c>
      <c r="H4" s="268" t="s">
        <v>38</v>
      </c>
      <c r="I4" s="283" t="s">
        <v>38</v>
      </c>
      <c r="J4" s="284" t="s">
        <v>38</v>
      </c>
    </row>
    <row r="5" s="258" customFormat="1" ht="23" customHeight="1" spans="1:10">
      <c r="A5" s="267"/>
      <c r="B5" s="266"/>
      <c r="C5" s="245" t="s">
        <v>39</v>
      </c>
      <c r="D5" s="245" t="s">
        <v>40</v>
      </c>
      <c r="E5" s="245" t="s">
        <v>41</v>
      </c>
      <c r="F5" s="245"/>
      <c r="G5" s="266"/>
      <c r="H5" s="269"/>
      <c r="I5" s="285"/>
      <c r="J5" s="284"/>
    </row>
    <row r="6" s="258" customFormat="1" ht="23" customHeight="1" spans="1:10">
      <c r="A6" s="270" t="s">
        <v>42</v>
      </c>
      <c r="B6" s="271">
        <f>SUM(B7:B20)</f>
        <v>21319</v>
      </c>
      <c r="C6" s="207">
        <v>21790</v>
      </c>
      <c r="D6" s="207">
        <v>24000</v>
      </c>
      <c r="E6" s="207">
        <v>27146</v>
      </c>
      <c r="F6" s="272">
        <f t="shared" ref="F6:F18" si="0">(E6/D6)*100</f>
        <v>113.108333333333</v>
      </c>
      <c r="G6" s="272">
        <f t="shared" ref="G6:G18" si="1">(E6/B6-1)*100</f>
        <v>27.3324264740372</v>
      </c>
      <c r="H6" s="269"/>
      <c r="I6" s="286"/>
      <c r="J6" s="287"/>
    </row>
    <row r="7" s="258" customFormat="1" ht="23" customHeight="1" spans="1:10">
      <c r="A7" s="271" t="s">
        <v>43</v>
      </c>
      <c r="B7" s="271">
        <v>5032</v>
      </c>
      <c r="C7" s="207">
        <v>5800</v>
      </c>
      <c r="D7" s="207">
        <v>6800</v>
      </c>
      <c r="E7" s="207">
        <v>6571</v>
      </c>
      <c r="F7" s="272">
        <f t="shared" si="0"/>
        <v>96.6323529411765</v>
      </c>
      <c r="G7" s="272">
        <f t="shared" si="1"/>
        <v>30.5842607313195</v>
      </c>
      <c r="H7" s="273"/>
      <c r="I7" s="288"/>
      <c r="J7" s="287"/>
    </row>
    <row r="8" s="258" customFormat="1" ht="23" customHeight="1" spans="1:10">
      <c r="A8" s="271" t="s">
        <v>44</v>
      </c>
      <c r="B8" s="271">
        <v>45</v>
      </c>
      <c r="C8" s="274"/>
      <c r="D8" s="271"/>
      <c r="E8" s="271"/>
      <c r="F8" s="272"/>
      <c r="G8" s="272"/>
      <c r="H8" s="273"/>
      <c r="I8" s="288"/>
      <c r="J8" s="287"/>
    </row>
    <row r="9" s="258" customFormat="1" ht="23" customHeight="1" spans="1:10">
      <c r="A9" s="270" t="s">
        <v>45</v>
      </c>
      <c r="B9" s="271">
        <v>634</v>
      </c>
      <c r="C9" s="207">
        <v>700</v>
      </c>
      <c r="D9" s="207">
        <v>1100</v>
      </c>
      <c r="E9" s="207">
        <v>895</v>
      </c>
      <c r="F9" s="272">
        <f t="shared" si="0"/>
        <v>81.3636363636364</v>
      </c>
      <c r="G9" s="272">
        <f t="shared" si="1"/>
        <v>41.1671924290221</v>
      </c>
      <c r="H9" s="269"/>
      <c r="I9" s="289"/>
      <c r="J9" s="287"/>
    </row>
    <row r="10" s="258" customFormat="1" ht="23" customHeight="1" spans="1:10">
      <c r="A10" s="270" t="s">
        <v>46</v>
      </c>
      <c r="B10" s="271">
        <v>854</v>
      </c>
      <c r="C10" s="207">
        <v>900</v>
      </c>
      <c r="D10" s="207">
        <v>600</v>
      </c>
      <c r="E10" s="207">
        <v>609</v>
      </c>
      <c r="F10" s="272">
        <f t="shared" si="0"/>
        <v>101.5</v>
      </c>
      <c r="G10" s="272">
        <f t="shared" si="1"/>
        <v>-28.6885245901639</v>
      </c>
      <c r="H10" s="269"/>
      <c r="I10" s="290"/>
      <c r="J10" s="287"/>
    </row>
    <row r="11" s="258" customFormat="1" ht="23" customHeight="1" spans="1:10">
      <c r="A11" s="271" t="s">
        <v>47</v>
      </c>
      <c r="B11" s="271">
        <v>1464</v>
      </c>
      <c r="C11" s="207">
        <v>1800</v>
      </c>
      <c r="D11" s="207">
        <v>2000</v>
      </c>
      <c r="E11" s="207">
        <v>1797</v>
      </c>
      <c r="F11" s="272">
        <f t="shared" si="0"/>
        <v>89.85</v>
      </c>
      <c r="G11" s="272">
        <f t="shared" si="1"/>
        <v>22.7459016393443</v>
      </c>
      <c r="H11" s="269"/>
      <c r="I11" s="288"/>
      <c r="J11" s="287"/>
    </row>
    <row r="12" s="258" customFormat="1" ht="23" customHeight="1" spans="1:10">
      <c r="A12" s="270" t="s">
        <v>48</v>
      </c>
      <c r="B12" s="271">
        <v>475</v>
      </c>
      <c r="C12" s="207">
        <v>600</v>
      </c>
      <c r="D12" s="207">
        <v>750</v>
      </c>
      <c r="E12" s="207">
        <v>690</v>
      </c>
      <c r="F12" s="272">
        <f t="shared" si="0"/>
        <v>92</v>
      </c>
      <c r="G12" s="272">
        <f t="shared" si="1"/>
        <v>45.2631578947368</v>
      </c>
      <c r="H12" s="269"/>
      <c r="I12" s="289"/>
      <c r="J12" s="287"/>
    </row>
    <row r="13" s="258" customFormat="1" ht="23" customHeight="1" spans="1:10">
      <c r="A13" s="270" t="s">
        <v>49</v>
      </c>
      <c r="B13" s="271">
        <v>324</v>
      </c>
      <c r="C13" s="207">
        <v>400</v>
      </c>
      <c r="D13" s="207">
        <v>400</v>
      </c>
      <c r="E13" s="207">
        <v>458</v>
      </c>
      <c r="F13" s="272">
        <f t="shared" si="0"/>
        <v>114.5</v>
      </c>
      <c r="G13" s="272">
        <f t="shared" si="1"/>
        <v>41.358024691358</v>
      </c>
      <c r="H13" s="269"/>
      <c r="I13" s="290"/>
      <c r="J13" s="287"/>
    </row>
    <row r="14" s="258" customFormat="1" ht="23" customHeight="1" spans="1:10">
      <c r="A14" s="271" t="s">
        <v>50</v>
      </c>
      <c r="B14" s="271">
        <v>584</v>
      </c>
      <c r="C14" s="207">
        <v>650</v>
      </c>
      <c r="D14" s="207">
        <v>600</v>
      </c>
      <c r="E14" s="207">
        <v>605</v>
      </c>
      <c r="F14" s="272">
        <f t="shared" si="0"/>
        <v>100.833333333333</v>
      </c>
      <c r="G14" s="272">
        <f t="shared" si="1"/>
        <v>3.59589041095891</v>
      </c>
      <c r="H14" s="269"/>
      <c r="I14" s="286"/>
      <c r="J14" s="287"/>
    </row>
    <row r="15" s="258" customFormat="1" ht="23" customHeight="1" spans="1:10">
      <c r="A15" s="271" t="s">
        <v>51</v>
      </c>
      <c r="B15" s="271">
        <v>2465</v>
      </c>
      <c r="C15" s="207">
        <v>2850</v>
      </c>
      <c r="D15" s="207">
        <v>3350</v>
      </c>
      <c r="E15" s="207">
        <v>4024</v>
      </c>
      <c r="F15" s="272">
        <f t="shared" si="0"/>
        <v>120.119402985075</v>
      </c>
      <c r="G15" s="272">
        <f t="shared" si="1"/>
        <v>63.2454361054767</v>
      </c>
      <c r="H15" s="273"/>
      <c r="I15" s="286"/>
      <c r="J15" s="287"/>
    </row>
    <row r="16" s="258" customFormat="1" ht="23" customHeight="1" spans="1:10">
      <c r="A16" s="271" t="s">
        <v>52</v>
      </c>
      <c r="B16" s="271">
        <v>472</v>
      </c>
      <c r="C16" s="207">
        <v>500</v>
      </c>
      <c r="D16" s="207">
        <v>500</v>
      </c>
      <c r="E16" s="207">
        <v>510</v>
      </c>
      <c r="F16" s="272">
        <f t="shared" si="0"/>
        <v>102</v>
      </c>
      <c r="G16" s="272">
        <f t="shared" si="1"/>
        <v>8.05084745762712</v>
      </c>
      <c r="H16" s="273"/>
      <c r="I16" s="286"/>
      <c r="J16" s="287"/>
    </row>
    <row r="17" s="258" customFormat="1" ht="23" customHeight="1" spans="1:10">
      <c r="A17" s="271" t="s">
        <v>53</v>
      </c>
      <c r="B17" s="271">
        <v>2537</v>
      </c>
      <c r="C17" s="207">
        <v>2100</v>
      </c>
      <c r="D17" s="207">
        <v>2100</v>
      </c>
      <c r="E17" s="207">
        <v>3074</v>
      </c>
      <c r="F17" s="272">
        <f t="shared" si="0"/>
        <v>146.380952380952</v>
      </c>
      <c r="G17" s="272">
        <f t="shared" si="1"/>
        <v>21.1667323610564</v>
      </c>
      <c r="H17" s="273"/>
      <c r="I17" s="286"/>
      <c r="J17" s="287"/>
    </row>
    <row r="18" s="258" customFormat="1" ht="23" customHeight="1" spans="1:10">
      <c r="A18" s="271" t="s">
        <v>54</v>
      </c>
      <c r="B18" s="271">
        <v>6351</v>
      </c>
      <c r="C18" s="207">
        <v>5390</v>
      </c>
      <c r="D18" s="207">
        <v>5700</v>
      </c>
      <c r="E18" s="207">
        <v>7783</v>
      </c>
      <c r="F18" s="272">
        <f t="shared" si="0"/>
        <v>136.543859649123</v>
      </c>
      <c r="G18" s="272">
        <f t="shared" si="1"/>
        <v>22.5476302944418</v>
      </c>
      <c r="H18" s="273"/>
      <c r="I18" s="286"/>
      <c r="J18" s="287"/>
    </row>
    <row r="19" s="258" customFormat="1" ht="23" customHeight="1" spans="1:10">
      <c r="A19" s="271" t="s">
        <v>55</v>
      </c>
      <c r="B19" s="271"/>
      <c r="C19" s="275"/>
      <c r="D19" s="271"/>
      <c r="E19" s="271"/>
      <c r="F19" s="272"/>
      <c r="G19" s="272"/>
      <c r="H19" s="273"/>
      <c r="I19" s="286"/>
      <c r="J19" s="287"/>
    </row>
    <row r="20" s="258" customFormat="1" ht="23" customHeight="1" spans="1:10">
      <c r="A20" s="271" t="s">
        <v>56</v>
      </c>
      <c r="B20" s="271">
        <v>82</v>
      </c>
      <c r="C20" s="207">
        <v>100</v>
      </c>
      <c r="D20" s="207">
        <v>100</v>
      </c>
      <c r="E20" s="207">
        <v>113</v>
      </c>
      <c r="F20" s="272"/>
      <c r="G20" s="272"/>
      <c r="H20" s="273"/>
      <c r="I20" s="286"/>
      <c r="J20" s="287"/>
    </row>
    <row r="21" s="258" customFormat="1" ht="23" customHeight="1" spans="1:10">
      <c r="A21" s="270" t="s">
        <v>57</v>
      </c>
      <c r="B21" s="271">
        <f>SUM(B22:B26)</f>
        <v>4580</v>
      </c>
      <c r="C21" s="207">
        <v>7260</v>
      </c>
      <c r="D21" s="207">
        <v>3500</v>
      </c>
      <c r="E21" s="207">
        <v>1494</v>
      </c>
      <c r="F21" s="272">
        <f t="shared" ref="F21:F26" si="2">(E21/D21)*100</f>
        <v>42.6857142857143</v>
      </c>
      <c r="G21" s="272">
        <f t="shared" ref="G21:G26" si="3">(E21/B21-1)*100</f>
        <v>-67.3799126637555</v>
      </c>
      <c r="H21" s="269"/>
      <c r="I21" s="286"/>
      <c r="J21" s="287"/>
    </row>
    <row r="22" s="258" customFormat="1" ht="23" customHeight="1" spans="1:10">
      <c r="A22" s="271" t="s">
        <v>58</v>
      </c>
      <c r="B22" s="271">
        <v>809</v>
      </c>
      <c r="C22" s="207">
        <v>1500</v>
      </c>
      <c r="D22" s="207">
        <v>1100</v>
      </c>
      <c r="E22" s="207">
        <v>996</v>
      </c>
      <c r="F22" s="272">
        <f t="shared" si="2"/>
        <v>90.5454545454545</v>
      </c>
      <c r="G22" s="272">
        <f t="shared" si="3"/>
        <v>23.114956736712</v>
      </c>
      <c r="H22" s="273"/>
      <c r="I22" s="286"/>
      <c r="J22" s="287"/>
    </row>
    <row r="23" s="258" customFormat="1" ht="23" customHeight="1" spans="1:10">
      <c r="A23" s="271" t="s">
        <v>59</v>
      </c>
      <c r="B23" s="271">
        <v>1921</v>
      </c>
      <c r="C23" s="207">
        <v>2650</v>
      </c>
      <c r="D23" s="207">
        <v>1100</v>
      </c>
      <c r="E23" s="207">
        <v>86</v>
      </c>
      <c r="F23" s="272">
        <f t="shared" si="2"/>
        <v>7.81818181818182</v>
      </c>
      <c r="G23" s="272">
        <f t="shared" si="3"/>
        <v>-95.5231650182197</v>
      </c>
      <c r="H23" s="269"/>
      <c r="I23" s="286"/>
      <c r="J23" s="287"/>
    </row>
    <row r="24" s="258" customFormat="1" ht="23" customHeight="1" spans="1:10">
      <c r="A24" s="271" t="s">
        <v>60</v>
      </c>
      <c r="B24" s="271">
        <v>224</v>
      </c>
      <c r="C24" s="207">
        <v>250</v>
      </c>
      <c r="D24" s="207">
        <v>300</v>
      </c>
      <c r="E24" s="207">
        <v>375</v>
      </c>
      <c r="F24" s="272">
        <f t="shared" si="2"/>
        <v>125</v>
      </c>
      <c r="G24" s="272">
        <f t="shared" si="3"/>
        <v>67.4107142857143</v>
      </c>
      <c r="H24" s="269"/>
      <c r="I24" s="291"/>
      <c r="J24" s="287"/>
    </row>
    <row r="25" s="258" customFormat="1" ht="28" customHeight="1" spans="1:10">
      <c r="A25" s="276" t="s">
        <v>61</v>
      </c>
      <c r="B25" s="271">
        <v>1626</v>
      </c>
      <c r="C25" s="207">
        <v>2860</v>
      </c>
      <c r="D25" s="207">
        <v>1000</v>
      </c>
      <c r="E25" s="207">
        <v>37</v>
      </c>
      <c r="F25" s="272">
        <f t="shared" si="2"/>
        <v>3.7</v>
      </c>
      <c r="G25" s="272">
        <f t="shared" si="3"/>
        <v>-97.7244772447724</v>
      </c>
      <c r="H25" s="269"/>
      <c r="I25" s="286"/>
      <c r="J25" s="287"/>
    </row>
    <row r="26" s="258" customFormat="1" ht="23" customHeight="1" spans="1:10">
      <c r="A26" s="277" t="s">
        <v>93</v>
      </c>
      <c r="B26" s="271"/>
      <c r="C26" s="274"/>
      <c r="D26" s="274"/>
      <c r="E26" s="271"/>
      <c r="F26" s="272" t="e">
        <f t="shared" si="2"/>
        <v>#DIV/0!</v>
      </c>
      <c r="G26" s="272" t="e">
        <f t="shared" si="3"/>
        <v>#DIV/0!</v>
      </c>
      <c r="H26" s="269"/>
      <c r="I26" s="286"/>
      <c r="J26" s="287"/>
    </row>
    <row r="27" s="258" customFormat="1" ht="23" customHeight="1" spans="1:10">
      <c r="A27" s="271"/>
      <c r="B27" s="271"/>
      <c r="C27" s="271"/>
      <c r="D27" s="271"/>
      <c r="E27" s="271"/>
      <c r="F27" s="272"/>
      <c r="G27" s="272"/>
      <c r="H27" s="269"/>
      <c r="I27" s="286"/>
      <c r="J27" s="287"/>
    </row>
    <row r="28" s="258" customFormat="1" ht="23" customHeight="1" spans="1:10">
      <c r="A28" s="271"/>
      <c r="B28" s="271"/>
      <c r="C28" s="271"/>
      <c r="D28" s="271"/>
      <c r="E28" s="271"/>
      <c r="F28" s="272"/>
      <c r="G28" s="272"/>
      <c r="H28" s="269"/>
      <c r="I28" s="286"/>
      <c r="J28" s="287"/>
    </row>
    <row r="29" s="259" customFormat="1" ht="23" customHeight="1" spans="1:10">
      <c r="A29" s="278" t="s">
        <v>62</v>
      </c>
      <c r="B29" s="279">
        <f>SUM(B6,B21)</f>
        <v>25899</v>
      </c>
      <c r="C29" s="279">
        <f>SUM(C6,C21)</f>
        <v>29050</v>
      </c>
      <c r="D29" s="279">
        <f>SUM(D6,D21)</f>
        <v>27500</v>
      </c>
      <c r="E29" s="279">
        <f>SUM(E6,E21)</f>
        <v>28640</v>
      </c>
      <c r="F29" s="280">
        <f>(E29/D29)*100</f>
        <v>104.145454545455</v>
      </c>
      <c r="G29" s="280">
        <f>(E29/B29-1)*100</f>
        <v>10.5834202092745</v>
      </c>
      <c r="H29" s="281"/>
      <c r="I29" s="292"/>
      <c r="J29" s="293"/>
    </row>
    <row r="30" s="258" customFormat="1" ht="20.15" customHeight="1" spans="8:10">
      <c r="H30" s="282"/>
      <c r="I30" s="260"/>
      <c r="J30" s="294"/>
    </row>
    <row r="31" s="258" customFormat="1" spans="8:10">
      <c r="H31" s="260"/>
      <c r="I31" s="260"/>
      <c r="J31" s="294"/>
    </row>
    <row r="32" s="258" customFormat="1" spans="8:10">
      <c r="H32" s="260"/>
      <c r="I32" s="260"/>
      <c r="J32" s="294"/>
    </row>
    <row r="33" s="258" customFormat="1" spans="8:10">
      <c r="H33" s="260"/>
      <c r="I33" s="260"/>
      <c r="J33" s="294"/>
    </row>
    <row r="34" s="258" customFormat="1" spans="8:10">
      <c r="H34" s="260"/>
      <c r="I34" s="260"/>
      <c r="J34" s="294"/>
    </row>
    <row r="35" s="258" customFormat="1" spans="8:10">
      <c r="H35" s="260"/>
      <c r="I35" s="260"/>
      <c r="J35" s="294"/>
    </row>
    <row r="36" s="258" customFormat="1" spans="8:10">
      <c r="H36" s="260"/>
      <c r="I36" s="260"/>
      <c r="J36" s="294"/>
    </row>
    <row r="37" s="258" customFormat="1" spans="8:10">
      <c r="H37" s="260"/>
      <c r="I37" s="260"/>
      <c r="J37" s="294"/>
    </row>
    <row r="38" s="258" customFormat="1" spans="8:10">
      <c r="H38" s="260"/>
      <c r="I38" s="260"/>
      <c r="J38" s="294"/>
    </row>
  </sheetData>
  <mergeCells count="10">
    <mergeCell ref="A2:J2"/>
    <mergeCell ref="F3:J3"/>
    <mergeCell ref="C4:E4"/>
    <mergeCell ref="A4:A5"/>
    <mergeCell ref="B4:B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9" scale="8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344"/>
  <sheetViews>
    <sheetView workbookViewId="0">
      <selection activeCell="E6" sqref="E6"/>
    </sheetView>
  </sheetViews>
  <sheetFormatPr defaultColWidth="9" defaultRowHeight="13.5" outlineLevelCol="5"/>
  <cols>
    <col min="1" max="1" width="34.625" style="151" customWidth="1"/>
    <col min="2" max="3" width="10.375" style="238" customWidth="1"/>
    <col min="4" max="4" width="9.875" style="151" customWidth="1"/>
    <col min="5" max="5" width="19.25" style="151" customWidth="1"/>
    <col min="6" max="7" width="5" style="151" customWidth="1"/>
    <col min="8" max="16384" width="9" style="151"/>
  </cols>
  <sheetData>
    <row r="1" s="1" customFormat="1" ht="15.75" customHeight="1" spans="1:4">
      <c r="A1" s="1" t="s">
        <v>94</v>
      </c>
      <c r="B1" s="202"/>
      <c r="C1" s="202"/>
      <c r="D1" s="239"/>
    </row>
    <row r="2" s="235" customFormat="1" ht="23.25" customHeight="1" spans="1:5">
      <c r="A2" s="103" t="s">
        <v>95</v>
      </c>
      <c r="B2" s="103"/>
      <c r="C2" s="103"/>
      <c r="D2" s="103"/>
      <c r="E2" s="103"/>
    </row>
    <row r="3" s="151" customFormat="1" customHeight="1" spans="1:5">
      <c r="A3" s="240"/>
      <c r="B3" s="240"/>
      <c r="C3" s="240"/>
      <c r="D3" s="241" t="s">
        <v>32</v>
      </c>
      <c r="E3" s="241"/>
    </row>
    <row r="4" s="151" customFormat="1" ht="30" customHeight="1" spans="1:5">
      <c r="A4" s="242" t="s">
        <v>96</v>
      </c>
      <c r="B4" s="243" t="s">
        <v>97</v>
      </c>
      <c r="C4" s="243" t="s">
        <v>98</v>
      </c>
      <c r="D4" s="244" t="s">
        <v>99</v>
      </c>
      <c r="E4" s="245" t="s">
        <v>38</v>
      </c>
    </row>
    <row r="5" s="151" customFormat="1" ht="16.35" customHeight="1" spans="1:5">
      <c r="A5" s="246" t="s">
        <v>100</v>
      </c>
      <c r="B5" s="247">
        <f>B6+B12+B16+B20+B26+B28+B31+B36+B38+B40+B43+B47+B49+B57+B51</f>
        <v>8896</v>
      </c>
      <c r="C5" s="247">
        <f>C6+C12+C16+C20+C26+C28+C31+C36+C38+C40+C43+C47+C49+C57+C51</f>
        <v>7394</v>
      </c>
      <c r="D5" s="248">
        <f t="shared" ref="D5:D13" si="0">C5/B5*100</f>
        <v>83.1160071942446</v>
      </c>
      <c r="E5" s="246"/>
    </row>
    <row r="6" s="151" customFormat="1" spans="1:5">
      <c r="A6" s="246" t="s">
        <v>101</v>
      </c>
      <c r="B6" s="247">
        <f>SUM(B7:B11)</f>
        <v>3578</v>
      </c>
      <c r="C6" s="247">
        <f>SUM(C7:C11)</f>
        <v>2894</v>
      </c>
      <c r="D6" s="248">
        <f t="shared" si="0"/>
        <v>80.8831749580771</v>
      </c>
      <c r="E6" s="246"/>
    </row>
    <row r="7" s="151" customFormat="1" ht="16.35" customHeight="1" spans="1:5">
      <c r="A7" s="246" t="s">
        <v>102</v>
      </c>
      <c r="B7" s="247">
        <v>2359</v>
      </c>
      <c r="C7" s="247">
        <v>1842</v>
      </c>
      <c r="D7" s="248">
        <f t="shared" si="0"/>
        <v>78.083933870284</v>
      </c>
      <c r="E7" s="246"/>
    </row>
    <row r="8" s="151" customFormat="1" ht="16.35" customHeight="1" spans="1:5">
      <c r="A8" s="246" t="s">
        <v>103</v>
      </c>
      <c r="B8" s="247">
        <v>597</v>
      </c>
      <c r="C8" s="247">
        <v>743</v>
      </c>
      <c r="D8" s="248">
        <f t="shared" si="0"/>
        <v>124.455611390285</v>
      </c>
      <c r="E8" s="246"/>
    </row>
    <row r="9" s="151" customFormat="1" ht="16.35" customHeight="1" spans="1:5">
      <c r="A9" s="246" t="s">
        <v>104</v>
      </c>
      <c r="B9" s="247">
        <v>24</v>
      </c>
      <c r="C9" s="247">
        <v>33</v>
      </c>
      <c r="D9" s="248">
        <f t="shared" si="0"/>
        <v>137.5</v>
      </c>
      <c r="E9" s="246"/>
    </row>
    <row r="10" s="151" customFormat="1" ht="16.35" customHeight="1" spans="1:5">
      <c r="A10" s="246" t="s">
        <v>105</v>
      </c>
      <c r="B10" s="247">
        <v>3</v>
      </c>
      <c r="C10" s="247"/>
      <c r="D10" s="248">
        <f t="shared" si="0"/>
        <v>0</v>
      </c>
      <c r="E10" s="246"/>
    </row>
    <row r="11" s="151" customFormat="1" ht="27" spans="1:5">
      <c r="A11" s="246" t="s">
        <v>106</v>
      </c>
      <c r="B11" s="247">
        <v>595</v>
      </c>
      <c r="C11" s="247">
        <v>276</v>
      </c>
      <c r="D11" s="248">
        <f t="shared" si="0"/>
        <v>46.3865546218487</v>
      </c>
      <c r="E11" s="246"/>
    </row>
    <row r="12" s="151" customFormat="1" ht="16.35" customHeight="1" spans="1:5">
      <c r="A12" s="246" t="s">
        <v>107</v>
      </c>
      <c r="B12" s="247">
        <f>SUM(B13:B15)</f>
        <v>196</v>
      </c>
      <c r="C12" s="247">
        <f>SUM(C13:C15)</f>
        <v>420</v>
      </c>
      <c r="D12" s="248">
        <f t="shared" si="0"/>
        <v>214.285714285714</v>
      </c>
      <c r="E12" s="246"/>
    </row>
    <row r="13" s="151" customFormat="1" ht="16.35" customHeight="1" spans="1:5">
      <c r="A13" s="246" t="s">
        <v>102</v>
      </c>
      <c r="B13" s="247">
        <v>46</v>
      </c>
      <c r="C13" s="247">
        <v>46</v>
      </c>
      <c r="D13" s="248">
        <f t="shared" si="0"/>
        <v>100</v>
      </c>
      <c r="E13" s="246"/>
    </row>
    <row r="14" s="151" customFormat="1" ht="16.35" customHeight="1" spans="1:5">
      <c r="A14" s="246" t="s">
        <v>108</v>
      </c>
      <c r="B14" s="247"/>
      <c r="C14" s="247">
        <v>35</v>
      </c>
      <c r="D14" s="248"/>
      <c r="E14" s="246"/>
    </row>
    <row r="15" s="151" customFormat="1" ht="16.35" customHeight="1" spans="1:5">
      <c r="A15" s="246" t="s">
        <v>109</v>
      </c>
      <c r="B15" s="247">
        <v>150</v>
      </c>
      <c r="C15" s="247">
        <v>339</v>
      </c>
      <c r="D15" s="248">
        <f t="shared" ref="D15:D32" si="1">C15/B15*100</f>
        <v>226</v>
      </c>
      <c r="E15" s="246"/>
    </row>
    <row r="16" s="151" customFormat="1" ht="16.35" customHeight="1" spans="1:5">
      <c r="A16" s="246" t="s">
        <v>110</v>
      </c>
      <c r="B16" s="247">
        <f>SUM(B17:B19)</f>
        <v>73</v>
      </c>
      <c r="C16" s="247">
        <f>SUM(C17:C19)</f>
        <v>73</v>
      </c>
      <c r="D16" s="248">
        <f t="shared" si="1"/>
        <v>100</v>
      </c>
      <c r="E16" s="246"/>
    </row>
    <row r="17" s="151" customFormat="1" ht="16.35" customHeight="1" spans="1:5">
      <c r="A17" s="246" t="s">
        <v>102</v>
      </c>
      <c r="B17" s="247">
        <v>43</v>
      </c>
      <c r="C17" s="247">
        <v>43</v>
      </c>
      <c r="D17" s="248">
        <f t="shared" si="1"/>
        <v>100</v>
      </c>
      <c r="E17" s="246"/>
    </row>
    <row r="18" s="151" customFormat="1" ht="16.35" customHeight="1" spans="1:5">
      <c r="A18" s="246" t="s">
        <v>111</v>
      </c>
      <c r="B18" s="249">
        <v>20</v>
      </c>
      <c r="C18" s="249">
        <v>20</v>
      </c>
      <c r="D18" s="248">
        <f t="shared" si="1"/>
        <v>100</v>
      </c>
      <c r="E18" s="246"/>
    </row>
    <row r="19" s="151" customFormat="1" ht="16.35" customHeight="1" spans="1:5">
      <c r="A19" s="246" t="s">
        <v>112</v>
      </c>
      <c r="B19" s="247">
        <v>10</v>
      </c>
      <c r="C19" s="247">
        <v>10</v>
      </c>
      <c r="D19" s="248">
        <f t="shared" si="1"/>
        <v>100</v>
      </c>
      <c r="E19" s="246"/>
    </row>
    <row r="20" s="151" customFormat="1" ht="16.35" customHeight="1" spans="1:5">
      <c r="A20" s="246" t="s">
        <v>113</v>
      </c>
      <c r="B20" s="247">
        <f>SUM(B21:B25)</f>
        <v>644</v>
      </c>
      <c r="C20" s="247">
        <f>SUM(C21:C25)</f>
        <v>784</v>
      </c>
      <c r="D20" s="248">
        <f t="shared" si="1"/>
        <v>121.739130434783</v>
      </c>
      <c r="E20" s="246"/>
    </row>
    <row r="21" s="151" customFormat="1" ht="16.35" customHeight="1" spans="1:5">
      <c r="A21" s="246" t="s">
        <v>102</v>
      </c>
      <c r="B21" s="247">
        <v>324</v>
      </c>
      <c r="C21" s="247">
        <v>388</v>
      </c>
      <c r="D21" s="248">
        <f t="shared" si="1"/>
        <v>119.753086419753</v>
      </c>
      <c r="E21" s="246"/>
    </row>
    <row r="22" s="151" customFormat="1" ht="16.35" customHeight="1" spans="1:5">
      <c r="A22" s="246" t="s">
        <v>114</v>
      </c>
      <c r="B22" s="247">
        <v>5</v>
      </c>
      <c r="C22" s="247">
        <v>5</v>
      </c>
      <c r="D22" s="248">
        <f t="shared" si="1"/>
        <v>100</v>
      </c>
      <c r="E22" s="246"/>
    </row>
    <row r="23" s="151" customFormat="1" ht="16.35" customHeight="1" spans="1:5">
      <c r="A23" s="246" t="s">
        <v>115</v>
      </c>
      <c r="B23" s="247">
        <v>135</v>
      </c>
      <c r="C23" s="247">
        <v>70</v>
      </c>
      <c r="D23" s="248">
        <f t="shared" si="1"/>
        <v>51.8518518518518</v>
      </c>
      <c r="E23" s="246"/>
    </row>
    <row r="24" s="151" customFormat="1" ht="16.35" customHeight="1" spans="1:5">
      <c r="A24" s="246" t="s">
        <v>116</v>
      </c>
      <c r="B24" s="247">
        <v>150</v>
      </c>
      <c r="C24" s="247">
        <v>150</v>
      </c>
      <c r="D24" s="248">
        <f t="shared" si="1"/>
        <v>100</v>
      </c>
      <c r="E24" s="246"/>
    </row>
    <row r="25" s="151" customFormat="1" ht="16.35" customHeight="1" spans="1:5">
      <c r="A25" s="246" t="s">
        <v>117</v>
      </c>
      <c r="B25" s="247">
        <v>30</v>
      </c>
      <c r="C25" s="247">
        <v>171</v>
      </c>
      <c r="D25" s="248">
        <f t="shared" si="1"/>
        <v>570</v>
      </c>
      <c r="E25" s="246"/>
    </row>
    <row r="26" s="151" customFormat="1" ht="16.35" customHeight="1" spans="1:5">
      <c r="A26" s="246" t="s">
        <v>118</v>
      </c>
      <c r="B26" s="247">
        <f>SUM(B27:B27)</f>
        <v>700</v>
      </c>
      <c r="C26" s="247">
        <f>SUM(C27:C27)</f>
        <v>700</v>
      </c>
      <c r="D26" s="248">
        <f t="shared" si="1"/>
        <v>100</v>
      </c>
      <c r="E26" s="246"/>
    </row>
    <row r="27" s="151" customFormat="1" ht="16.35" customHeight="1" spans="1:5">
      <c r="A27" s="246" t="s">
        <v>119</v>
      </c>
      <c r="B27" s="247">
        <v>700</v>
      </c>
      <c r="C27" s="247">
        <v>700</v>
      </c>
      <c r="D27" s="248">
        <f t="shared" si="1"/>
        <v>100</v>
      </c>
      <c r="E27" s="246"/>
    </row>
    <row r="28" s="151" customFormat="1" ht="16.35" customHeight="1" spans="1:5">
      <c r="A28" s="246" t="s">
        <v>120</v>
      </c>
      <c r="B28" s="247">
        <f>SUM(B29:B30)</f>
        <v>108</v>
      </c>
      <c r="C28" s="247">
        <f>SUM(C29:C30)</f>
        <v>118</v>
      </c>
      <c r="D28" s="248">
        <f t="shared" si="1"/>
        <v>109.259259259259</v>
      </c>
      <c r="E28" s="246"/>
    </row>
    <row r="29" s="151" customFormat="1" ht="16.35" customHeight="1" spans="1:5">
      <c r="A29" s="246" t="s">
        <v>102</v>
      </c>
      <c r="B29" s="247">
        <v>47</v>
      </c>
      <c r="C29" s="247">
        <v>47</v>
      </c>
      <c r="D29" s="248">
        <f t="shared" si="1"/>
        <v>100</v>
      </c>
      <c r="E29" s="246"/>
    </row>
    <row r="30" s="236" customFormat="1" ht="16.35" customHeight="1" spans="1:5">
      <c r="A30" s="250" t="s">
        <v>121</v>
      </c>
      <c r="B30" s="249">
        <v>61</v>
      </c>
      <c r="C30" s="249">
        <v>71</v>
      </c>
      <c r="D30" s="248">
        <f t="shared" si="1"/>
        <v>116.393442622951</v>
      </c>
      <c r="E30" s="251"/>
    </row>
    <row r="31" s="236" customFormat="1" ht="16.35" customHeight="1" spans="1:5">
      <c r="A31" s="250" t="s">
        <v>122</v>
      </c>
      <c r="B31" s="249">
        <f>SUM(B32:B35)</f>
        <v>1916</v>
      </c>
      <c r="C31" s="249">
        <f>SUM(C32:C35)</f>
        <v>334</v>
      </c>
      <c r="D31" s="248">
        <f t="shared" si="1"/>
        <v>17.4321503131524</v>
      </c>
      <c r="E31" s="251"/>
    </row>
    <row r="32" s="151" customFormat="1" ht="16.35" customHeight="1" spans="1:5">
      <c r="A32" s="246" t="s">
        <v>102</v>
      </c>
      <c r="B32" s="247">
        <v>50</v>
      </c>
      <c r="C32" s="247">
        <v>51</v>
      </c>
      <c r="D32" s="248">
        <f t="shared" si="1"/>
        <v>102</v>
      </c>
      <c r="E32" s="246"/>
    </row>
    <row r="33" s="151" customFormat="1" ht="16.35" customHeight="1" spans="1:5">
      <c r="A33" s="246" t="s">
        <v>123</v>
      </c>
      <c r="B33" s="249">
        <v>50</v>
      </c>
      <c r="C33" s="249">
        <v>80</v>
      </c>
      <c r="D33" s="248">
        <f t="shared" ref="D33:D41" si="2">C33/B33*100</f>
        <v>160</v>
      </c>
      <c r="E33" s="246"/>
    </row>
    <row r="34" s="151" customFormat="1" ht="16.35" customHeight="1" spans="1:5">
      <c r="A34" s="246" t="s">
        <v>105</v>
      </c>
      <c r="B34" s="247">
        <v>74</v>
      </c>
      <c r="C34" s="247">
        <v>75</v>
      </c>
      <c r="D34" s="248">
        <f t="shared" si="2"/>
        <v>101.351351351351</v>
      </c>
      <c r="E34" s="246"/>
    </row>
    <row r="35" s="151" customFormat="1" ht="16.35" customHeight="1" spans="1:5">
      <c r="A35" s="246" t="s">
        <v>124</v>
      </c>
      <c r="B35" s="247">
        <v>1742</v>
      </c>
      <c r="C35" s="247">
        <v>128</v>
      </c>
      <c r="D35" s="248">
        <f t="shared" si="2"/>
        <v>7.34787600459242</v>
      </c>
      <c r="E35" s="246"/>
    </row>
    <row r="36" s="151" customFormat="1" ht="16.35" customHeight="1" spans="1:5">
      <c r="A36" s="246" t="s">
        <v>125</v>
      </c>
      <c r="B36" s="247">
        <f>B37</f>
        <v>8</v>
      </c>
      <c r="C36" s="247">
        <f>C37</f>
        <v>8</v>
      </c>
      <c r="D36" s="248">
        <f t="shared" si="2"/>
        <v>100</v>
      </c>
      <c r="E36" s="246"/>
    </row>
    <row r="37" s="151" customFormat="1" ht="16.35" customHeight="1" spans="1:5">
      <c r="A37" s="246" t="s">
        <v>126</v>
      </c>
      <c r="B37" s="249">
        <v>8</v>
      </c>
      <c r="C37" s="249">
        <v>8</v>
      </c>
      <c r="D37" s="248">
        <f t="shared" si="2"/>
        <v>100</v>
      </c>
      <c r="E37" s="246"/>
    </row>
    <row r="38" s="151" customFormat="1" ht="16.35" customHeight="1" spans="1:5">
      <c r="A38" s="246" t="s">
        <v>127</v>
      </c>
      <c r="B38" s="249">
        <f>B39</f>
        <v>3</v>
      </c>
      <c r="C38" s="249">
        <f>C39</f>
        <v>3</v>
      </c>
      <c r="D38" s="248">
        <f t="shared" si="2"/>
        <v>100</v>
      </c>
      <c r="E38" s="246"/>
    </row>
    <row r="39" s="151" customFormat="1" ht="16.35" customHeight="1" spans="1:5">
      <c r="A39" s="246" t="s">
        <v>128</v>
      </c>
      <c r="B39" s="247">
        <v>3</v>
      </c>
      <c r="C39" s="247">
        <v>3</v>
      </c>
      <c r="D39" s="248">
        <f t="shared" si="2"/>
        <v>100</v>
      </c>
      <c r="E39" s="246"/>
    </row>
    <row r="40" s="151" customFormat="1" spans="1:5">
      <c r="A40" s="246" t="s">
        <v>129</v>
      </c>
      <c r="B40" s="247">
        <f>SUM(B41:B42)</f>
        <v>2</v>
      </c>
      <c r="C40" s="247">
        <f>SUM(C41:C42)</f>
        <v>6</v>
      </c>
      <c r="D40" s="248">
        <f t="shared" si="2"/>
        <v>300</v>
      </c>
      <c r="E40" s="246"/>
    </row>
    <row r="41" s="151" customFormat="1" ht="16.35" customHeight="1" spans="1:5">
      <c r="A41" s="246" t="s">
        <v>105</v>
      </c>
      <c r="B41" s="247">
        <v>2</v>
      </c>
      <c r="C41" s="247"/>
      <c r="D41" s="248">
        <f t="shared" si="2"/>
        <v>0</v>
      </c>
      <c r="E41" s="246"/>
    </row>
    <row r="42" s="151" customFormat="1" ht="27" spans="1:5">
      <c r="A42" s="246" t="s">
        <v>130</v>
      </c>
      <c r="B42" s="249"/>
      <c r="C42" s="249">
        <v>6</v>
      </c>
      <c r="D42" s="248"/>
      <c r="E42" s="246"/>
    </row>
    <row r="43" s="151" customFormat="1" ht="16.35" customHeight="1" spans="1:5">
      <c r="A43" s="246" t="s">
        <v>131</v>
      </c>
      <c r="B43" s="247">
        <f>SUM(B44:B46)</f>
        <v>1143</v>
      </c>
      <c r="C43" s="247">
        <f>SUM(C44:C46)</f>
        <v>1632</v>
      </c>
      <c r="D43" s="248">
        <f>C43/B43*100</f>
        <v>142.782152230971</v>
      </c>
      <c r="E43" s="246"/>
    </row>
    <row r="44" s="236" customFormat="1" ht="16.35" customHeight="1" spans="1:5">
      <c r="A44" s="252" t="s">
        <v>102</v>
      </c>
      <c r="B44" s="249">
        <v>58</v>
      </c>
      <c r="C44" s="249">
        <v>59</v>
      </c>
      <c r="D44" s="248">
        <f>C44/B44*100</f>
        <v>101.724137931034</v>
      </c>
      <c r="E44" s="251"/>
    </row>
    <row r="45" s="236" customFormat="1" ht="16.35" customHeight="1" spans="1:5">
      <c r="A45" s="252" t="s">
        <v>132</v>
      </c>
      <c r="B45" s="249">
        <v>1053</v>
      </c>
      <c r="C45" s="249">
        <v>1495</v>
      </c>
      <c r="D45" s="248">
        <f>C45/B45*100</f>
        <v>141.975308641975</v>
      </c>
      <c r="E45" s="251"/>
    </row>
    <row r="46" s="236" customFormat="1" ht="16.35" customHeight="1" spans="1:5">
      <c r="A46" s="252" t="s">
        <v>133</v>
      </c>
      <c r="B46" s="249">
        <v>32</v>
      </c>
      <c r="C46" s="249">
        <v>78</v>
      </c>
      <c r="D46" s="248">
        <f>C46/B46*100</f>
        <v>243.75</v>
      </c>
      <c r="E46" s="251"/>
    </row>
    <row r="47" s="151" customFormat="1" ht="16.35" customHeight="1" spans="1:5">
      <c r="A47" s="246" t="s">
        <v>134</v>
      </c>
      <c r="B47" s="247">
        <f>SUM(B48:B48)</f>
        <v>0</v>
      </c>
      <c r="C47" s="247">
        <f>SUM(C48:C48)</f>
        <v>2</v>
      </c>
      <c r="D47" s="248"/>
      <c r="E47" s="246"/>
    </row>
    <row r="48" s="151" customFormat="1" ht="16.35" customHeight="1" spans="1:5">
      <c r="A48" s="246" t="s">
        <v>135</v>
      </c>
      <c r="B48" s="247"/>
      <c r="C48" s="247">
        <v>2</v>
      </c>
      <c r="D48" s="248"/>
      <c r="E48" s="246"/>
    </row>
    <row r="49" s="151" customFormat="1" ht="16.35" customHeight="1" spans="1:5">
      <c r="A49" s="246" t="s">
        <v>136</v>
      </c>
      <c r="B49" s="247">
        <f>SUM(B50:B50)</f>
        <v>20</v>
      </c>
      <c r="C49" s="247">
        <f>SUM(C50:C50)</f>
        <v>22</v>
      </c>
      <c r="D49" s="248">
        <f>C49/B49*100</f>
        <v>110</v>
      </c>
      <c r="E49" s="246"/>
    </row>
    <row r="50" s="151" customFormat="1" ht="16.35" customHeight="1" spans="1:5">
      <c r="A50" s="246" t="s">
        <v>137</v>
      </c>
      <c r="B50" s="247">
        <v>20</v>
      </c>
      <c r="C50" s="247">
        <v>22</v>
      </c>
      <c r="D50" s="248">
        <f>C50/B50*100</f>
        <v>110</v>
      </c>
      <c r="E50" s="246"/>
    </row>
    <row r="51" s="151" customFormat="1" ht="16.35" customHeight="1" spans="1:5">
      <c r="A51" s="246" t="s">
        <v>138</v>
      </c>
      <c r="B51" s="247">
        <f>SUM(B52:B56)</f>
        <v>395</v>
      </c>
      <c r="C51" s="247">
        <f>SUM(C52:C56)</f>
        <v>388</v>
      </c>
      <c r="D51" s="248">
        <f>C51/B51*100</f>
        <v>98.2278481012658</v>
      </c>
      <c r="E51" s="246"/>
    </row>
    <row r="52" s="151" customFormat="1" ht="16.35" customHeight="1" spans="1:5">
      <c r="A52" s="246" t="s">
        <v>102</v>
      </c>
      <c r="B52" s="247">
        <v>220</v>
      </c>
      <c r="C52" s="247">
        <v>240</v>
      </c>
      <c r="D52" s="248">
        <f>C52/B52*100</f>
        <v>109.090909090909</v>
      </c>
      <c r="E52" s="246"/>
    </row>
    <row r="53" s="151" customFormat="1" ht="16.35" customHeight="1" spans="1:5">
      <c r="A53" s="246" t="s">
        <v>139</v>
      </c>
      <c r="B53" s="247"/>
      <c r="C53" s="247">
        <v>11</v>
      </c>
      <c r="D53" s="248"/>
      <c r="E53" s="246"/>
    </row>
    <row r="54" s="151" customFormat="1" ht="16.35" customHeight="1" spans="1:5">
      <c r="A54" s="246" t="s">
        <v>140</v>
      </c>
      <c r="B54" s="247">
        <v>15</v>
      </c>
      <c r="C54" s="247">
        <v>47</v>
      </c>
      <c r="D54" s="248">
        <f>C54/B54*100</f>
        <v>313.333333333333</v>
      </c>
      <c r="E54" s="246"/>
    </row>
    <row r="55" s="151" customFormat="1" ht="16.35" customHeight="1" spans="1:5">
      <c r="A55" s="246" t="s">
        <v>105</v>
      </c>
      <c r="B55" s="247"/>
      <c r="C55" s="247">
        <v>90</v>
      </c>
      <c r="D55" s="248"/>
      <c r="E55" s="246"/>
    </row>
    <row r="56" s="151" customFormat="1" ht="16.35" customHeight="1" spans="1:5">
      <c r="A56" s="246" t="s">
        <v>141</v>
      </c>
      <c r="B56" s="247">
        <v>160</v>
      </c>
      <c r="C56" s="247"/>
      <c r="D56" s="248">
        <f t="shared" ref="D56:D66" si="3">C56/B56*100</f>
        <v>0</v>
      </c>
      <c r="E56" s="246"/>
    </row>
    <row r="57" s="151" customFormat="1" ht="16.35" customHeight="1" spans="1:5">
      <c r="A57" s="246" t="s">
        <v>142</v>
      </c>
      <c r="B57" s="247">
        <f>B58</f>
        <v>110</v>
      </c>
      <c r="C57" s="247">
        <f>C58</f>
        <v>10</v>
      </c>
      <c r="D57" s="248">
        <f t="shared" si="3"/>
        <v>9.09090909090909</v>
      </c>
      <c r="E57" s="246"/>
    </row>
    <row r="58" s="151" customFormat="1" ht="16.35" customHeight="1" spans="1:5">
      <c r="A58" s="246" t="s">
        <v>143</v>
      </c>
      <c r="B58" s="247">
        <v>110</v>
      </c>
      <c r="C58" s="247">
        <v>10</v>
      </c>
      <c r="D58" s="248">
        <f t="shared" si="3"/>
        <v>9.09090909090909</v>
      </c>
      <c r="E58" s="246"/>
    </row>
    <row r="59" s="151" customFormat="1" ht="16.35" customHeight="1" spans="1:5">
      <c r="A59" s="246" t="s">
        <v>144</v>
      </c>
      <c r="B59" s="247">
        <f>B60</f>
        <v>36</v>
      </c>
      <c r="C59" s="247">
        <f>C60</f>
        <v>3</v>
      </c>
      <c r="D59" s="248">
        <f t="shared" si="3"/>
        <v>8.33333333333333</v>
      </c>
      <c r="E59" s="246"/>
    </row>
    <row r="60" s="151" customFormat="1" ht="16.35" customHeight="1" spans="1:5">
      <c r="A60" s="246" t="s">
        <v>145</v>
      </c>
      <c r="B60" s="247">
        <f>SUM(B61:B62)</f>
        <v>36</v>
      </c>
      <c r="C60" s="247">
        <f>SUM(C61:C62)</f>
        <v>3</v>
      </c>
      <c r="D60" s="248">
        <f t="shared" si="3"/>
        <v>8.33333333333333</v>
      </c>
      <c r="E60" s="246"/>
    </row>
    <row r="61" s="151" customFormat="1" ht="16.35" customHeight="1" spans="1:5">
      <c r="A61" s="246" t="s">
        <v>146</v>
      </c>
      <c r="B61" s="247">
        <v>3</v>
      </c>
      <c r="C61" s="247">
        <v>3</v>
      </c>
      <c r="D61" s="248">
        <f t="shared" si="3"/>
        <v>100</v>
      </c>
      <c r="E61" s="246"/>
    </row>
    <row r="62" s="151" customFormat="1" ht="16.35" customHeight="1" spans="1:5">
      <c r="A62" s="246" t="s">
        <v>147</v>
      </c>
      <c r="B62" s="247">
        <v>33</v>
      </c>
      <c r="C62" s="247"/>
      <c r="D62" s="248">
        <f t="shared" si="3"/>
        <v>0</v>
      </c>
      <c r="E62" s="246"/>
    </row>
    <row r="63" s="151" customFormat="1" ht="16.35" customHeight="1" spans="1:5">
      <c r="A63" s="246" t="s">
        <v>148</v>
      </c>
      <c r="B63" s="247">
        <f>B64+B67+B69+B72</f>
        <v>2862</v>
      </c>
      <c r="C63" s="247">
        <f>C64+C67+C69+C72</f>
        <v>2892</v>
      </c>
      <c r="D63" s="248">
        <f t="shared" si="3"/>
        <v>101.04821802935</v>
      </c>
      <c r="E63" s="246"/>
    </row>
    <row r="64" s="151" customFormat="1" ht="16.35" customHeight="1" spans="1:5">
      <c r="A64" s="246" t="s">
        <v>149</v>
      </c>
      <c r="B64" s="247">
        <f>SUM(B65:B66)</f>
        <v>2862</v>
      </c>
      <c r="C64" s="247">
        <f>SUM(C65:C66)</f>
        <v>2845</v>
      </c>
      <c r="D64" s="248">
        <f t="shared" si="3"/>
        <v>99.4060097833683</v>
      </c>
      <c r="E64" s="246"/>
    </row>
    <row r="65" s="151" customFormat="1" ht="16.35" customHeight="1" spans="1:5">
      <c r="A65" s="246" t="s">
        <v>102</v>
      </c>
      <c r="B65" s="249">
        <v>2062</v>
      </c>
      <c r="C65" s="249">
        <v>2079</v>
      </c>
      <c r="D65" s="248">
        <f t="shared" si="3"/>
        <v>100.82444228904</v>
      </c>
      <c r="E65" s="246"/>
    </row>
    <row r="66" s="151" customFormat="1" ht="16.35" customHeight="1" spans="1:5">
      <c r="A66" s="246" t="s">
        <v>150</v>
      </c>
      <c r="B66" s="247">
        <v>800</v>
      </c>
      <c r="C66" s="247">
        <v>766</v>
      </c>
      <c r="D66" s="248">
        <f t="shared" si="3"/>
        <v>95.75</v>
      </c>
      <c r="E66" s="246"/>
    </row>
    <row r="67" s="151" customFormat="1" ht="16.35" customHeight="1" spans="1:5">
      <c r="A67" s="246" t="s">
        <v>151</v>
      </c>
      <c r="B67" s="249">
        <f>SUM(B68:B68)</f>
        <v>0</v>
      </c>
      <c r="C67" s="249">
        <f>SUM(C68:C68)</f>
        <v>22</v>
      </c>
      <c r="D67" s="248"/>
      <c r="E67" s="246"/>
    </row>
    <row r="68" s="151" customFormat="1" ht="16.35" customHeight="1" spans="1:5">
      <c r="A68" s="246" t="s">
        <v>152</v>
      </c>
      <c r="B68" s="247"/>
      <c r="C68" s="247">
        <v>22</v>
      </c>
      <c r="D68" s="248"/>
      <c r="E68" s="246"/>
    </row>
    <row r="69" s="151" customFormat="1" ht="16.35" customHeight="1" spans="1:5">
      <c r="A69" s="246" t="s">
        <v>153</v>
      </c>
      <c r="B69" s="249">
        <f>SUM(B70:B71)</f>
        <v>0</v>
      </c>
      <c r="C69" s="249">
        <f>SUM(C70:C71)</f>
        <v>22</v>
      </c>
      <c r="D69" s="248"/>
      <c r="E69" s="246"/>
    </row>
    <row r="70" s="151" customFormat="1" ht="16.35" customHeight="1" spans="1:5">
      <c r="A70" s="246" t="s">
        <v>102</v>
      </c>
      <c r="B70" s="247"/>
      <c r="C70" s="247">
        <v>1</v>
      </c>
      <c r="D70" s="248"/>
      <c r="E70" s="246"/>
    </row>
    <row r="71" s="151" customFormat="1" ht="16.35" customHeight="1" spans="1:5">
      <c r="A71" s="246" t="s">
        <v>154</v>
      </c>
      <c r="B71" s="247"/>
      <c r="C71" s="247">
        <v>21</v>
      </c>
      <c r="D71" s="248"/>
      <c r="E71" s="246"/>
    </row>
    <row r="72" s="151" customFormat="1" ht="16.35" customHeight="1" spans="1:5">
      <c r="A72" s="246" t="s">
        <v>155</v>
      </c>
      <c r="B72" s="247">
        <f>SUM(B73:B73)</f>
        <v>0</v>
      </c>
      <c r="C72" s="247">
        <f>SUM(C73:C73)</f>
        <v>3</v>
      </c>
      <c r="D72" s="248"/>
      <c r="E72" s="246"/>
    </row>
    <row r="73" s="151" customFormat="1" ht="16.35" customHeight="1" spans="1:5">
      <c r="A73" s="246" t="s">
        <v>156</v>
      </c>
      <c r="B73" s="247"/>
      <c r="C73" s="247">
        <v>3</v>
      </c>
      <c r="D73" s="248"/>
      <c r="E73" s="246"/>
    </row>
    <row r="74" s="151" customFormat="1" ht="16.35" customHeight="1" spans="1:5">
      <c r="A74" s="246" t="s">
        <v>157</v>
      </c>
      <c r="B74" s="247">
        <f>B75+B78+B85+B87+B89+B93+B97+B91</f>
        <v>15268</v>
      </c>
      <c r="C74" s="247">
        <f>C75+C78+C85+C87+C89+C93+C97+C91</f>
        <v>20399</v>
      </c>
      <c r="D74" s="248">
        <f>C74/B74*100</f>
        <v>133.606235263296</v>
      </c>
      <c r="E74" s="246"/>
    </row>
    <row r="75" s="151" customFormat="1" ht="16.35" customHeight="1" spans="1:5">
      <c r="A75" s="246" t="s">
        <v>158</v>
      </c>
      <c r="B75" s="247">
        <f>SUM(B76:B77)</f>
        <v>42</v>
      </c>
      <c r="C75" s="247">
        <f>SUM(C76:C77)</f>
        <v>76</v>
      </c>
      <c r="D75" s="248">
        <f>C75/B75*100</f>
        <v>180.952380952381</v>
      </c>
      <c r="E75" s="246"/>
    </row>
    <row r="76" s="151" customFormat="1" ht="16.35" customHeight="1" spans="1:5">
      <c r="A76" s="246" t="s">
        <v>102</v>
      </c>
      <c r="B76" s="247">
        <v>42</v>
      </c>
      <c r="C76" s="247">
        <v>43</v>
      </c>
      <c r="D76" s="248">
        <f>C76/B76*100</f>
        <v>102.380952380952</v>
      </c>
      <c r="E76" s="246"/>
    </row>
    <row r="77" s="151" customFormat="1" ht="16.35" customHeight="1" spans="1:5">
      <c r="A77" s="246" t="s">
        <v>159</v>
      </c>
      <c r="B77" s="249"/>
      <c r="C77" s="249">
        <v>33</v>
      </c>
      <c r="D77" s="248"/>
      <c r="E77" s="246"/>
    </row>
    <row r="78" s="151" customFormat="1" ht="16.35" customHeight="1" spans="1:5">
      <c r="A78" s="246" t="s">
        <v>160</v>
      </c>
      <c r="B78" s="247">
        <f>SUM(B79:B84)</f>
        <v>10702</v>
      </c>
      <c r="C78" s="247">
        <f>SUM(C79:C84)</f>
        <v>16257</v>
      </c>
      <c r="D78" s="248">
        <f t="shared" ref="D78:D86" si="4">C78/B78*100</f>
        <v>151.906185759671</v>
      </c>
      <c r="E78" s="246"/>
    </row>
    <row r="79" s="151" customFormat="1" ht="16.35" customHeight="1" spans="1:5">
      <c r="A79" s="246" t="s">
        <v>161</v>
      </c>
      <c r="B79" s="247">
        <v>2087</v>
      </c>
      <c r="C79" s="207">
        <v>2552</v>
      </c>
      <c r="D79" s="248">
        <f t="shared" si="4"/>
        <v>122.280785816962</v>
      </c>
      <c r="E79" s="246"/>
    </row>
    <row r="80" s="151" customFormat="1" ht="16.35" customHeight="1" spans="1:5">
      <c r="A80" s="246" t="s">
        <v>162</v>
      </c>
      <c r="B80" s="247">
        <v>4316</v>
      </c>
      <c r="C80" s="207">
        <v>3905</v>
      </c>
      <c r="D80" s="248">
        <f t="shared" si="4"/>
        <v>90.4772937905468</v>
      </c>
      <c r="E80" s="246"/>
    </row>
    <row r="81" s="151" customFormat="1" ht="16.35" customHeight="1" spans="1:5">
      <c r="A81" s="246" t="s">
        <v>163</v>
      </c>
      <c r="B81" s="249">
        <v>3106</v>
      </c>
      <c r="C81" s="207">
        <v>3293</v>
      </c>
      <c r="D81" s="248">
        <f t="shared" si="4"/>
        <v>106.020605280103</v>
      </c>
      <c r="E81" s="246"/>
    </row>
    <row r="82" s="151" customFormat="1" ht="16.35" customHeight="1" spans="1:5">
      <c r="A82" s="246" t="s">
        <v>164</v>
      </c>
      <c r="B82" s="249">
        <v>867</v>
      </c>
      <c r="C82" s="207">
        <v>129</v>
      </c>
      <c r="D82" s="248">
        <f t="shared" si="4"/>
        <v>14.878892733564</v>
      </c>
      <c r="E82" s="246"/>
    </row>
    <row r="83" s="151" customFormat="1" ht="16.35" customHeight="1" spans="1:5">
      <c r="A83" s="246" t="s">
        <v>165</v>
      </c>
      <c r="B83" s="247">
        <v>12</v>
      </c>
      <c r="C83" s="207">
        <v>25</v>
      </c>
      <c r="D83" s="248">
        <f t="shared" si="4"/>
        <v>208.333333333333</v>
      </c>
      <c r="E83" s="246"/>
    </row>
    <row r="84" s="151" customFormat="1" ht="16.35" customHeight="1" spans="1:5">
      <c r="A84" s="246" t="s">
        <v>166</v>
      </c>
      <c r="B84" s="247">
        <v>314</v>
      </c>
      <c r="C84" s="247">
        <v>6353</v>
      </c>
      <c r="D84" s="248">
        <f t="shared" si="4"/>
        <v>2023.24840764331</v>
      </c>
      <c r="E84" s="246"/>
    </row>
    <row r="85" s="151" customFormat="1" ht="16.35" customHeight="1" spans="1:5">
      <c r="A85" s="246" t="s">
        <v>167</v>
      </c>
      <c r="B85" s="247">
        <f>SUM(B86:B86)</f>
        <v>2</v>
      </c>
      <c r="C85" s="247">
        <f>SUM(C86:C86)</f>
        <v>1</v>
      </c>
      <c r="D85" s="248">
        <f t="shared" si="4"/>
        <v>50</v>
      </c>
      <c r="E85" s="246"/>
    </row>
    <row r="86" s="151" customFormat="1" ht="16.35" customHeight="1" spans="1:5">
      <c r="A86" s="246" t="s">
        <v>168</v>
      </c>
      <c r="B86" s="247">
        <v>2</v>
      </c>
      <c r="C86" s="247">
        <v>1</v>
      </c>
      <c r="D86" s="248">
        <f t="shared" si="4"/>
        <v>50</v>
      </c>
      <c r="E86" s="246"/>
    </row>
    <row r="87" s="151" customFormat="1" ht="16.35" customHeight="1" spans="1:5">
      <c r="A87" s="246" t="s">
        <v>169</v>
      </c>
      <c r="B87" s="247">
        <f>SUM(B88)</f>
        <v>0</v>
      </c>
      <c r="C87" s="247">
        <f>SUM(C88)</f>
        <v>19</v>
      </c>
      <c r="D87" s="248"/>
      <c r="E87" s="246"/>
    </row>
    <row r="88" s="151" customFormat="1" ht="16.35" customHeight="1" spans="1:5">
      <c r="A88" s="246" t="s">
        <v>170</v>
      </c>
      <c r="B88" s="247"/>
      <c r="C88" s="247">
        <v>19</v>
      </c>
      <c r="D88" s="248"/>
      <c r="E88" s="246"/>
    </row>
    <row r="89" s="151" customFormat="1" ht="16.35" customHeight="1" spans="1:5">
      <c r="A89" s="246" t="s">
        <v>171</v>
      </c>
      <c r="B89" s="247">
        <f>SUM(B90:B90)</f>
        <v>74</v>
      </c>
      <c r="C89" s="247">
        <f>SUM(C90:C90)</f>
        <v>77</v>
      </c>
      <c r="D89" s="248">
        <f>C89/B89*100</f>
        <v>104.054054054054</v>
      </c>
      <c r="E89" s="246"/>
    </row>
    <row r="90" s="151" customFormat="1" ht="16.35" customHeight="1" spans="1:5">
      <c r="A90" s="246" t="s">
        <v>172</v>
      </c>
      <c r="B90" s="247">
        <v>74</v>
      </c>
      <c r="C90" s="247">
        <v>77</v>
      </c>
      <c r="D90" s="248">
        <f>C90/B90*100</f>
        <v>104.054054054054</v>
      </c>
      <c r="E90" s="246"/>
    </row>
    <row r="91" s="151" customFormat="1" ht="16.35" customHeight="1" spans="1:5">
      <c r="A91" s="246" t="s">
        <v>173</v>
      </c>
      <c r="B91" s="247">
        <f>B92</f>
        <v>3</v>
      </c>
      <c r="C91" s="247">
        <f>C92</f>
        <v>2</v>
      </c>
      <c r="D91" s="248">
        <f>C91/B91*100</f>
        <v>66.6666666666667</v>
      </c>
      <c r="E91" s="246"/>
    </row>
    <row r="92" s="151" customFormat="1" ht="16.35" customHeight="1" spans="1:5">
      <c r="A92" s="246" t="s">
        <v>174</v>
      </c>
      <c r="B92" s="247">
        <v>3</v>
      </c>
      <c r="C92" s="247">
        <v>2</v>
      </c>
      <c r="D92" s="248">
        <f>C92/B92*100</f>
        <v>66.6666666666667</v>
      </c>
      <c r="E92" s="246"/>
    </row>
    <row r="93" s="151" customFormat="1" ht="16.35" customHeight="1" spans="1:5">
      <c r="A93" s="246" t="s">
        <v>175</v>
      </c>
      <c r="B93" s="247">
        <f>SUM(B94:B96)</f>
        <v>1240</v>
      </c>
      <c r="C93" s="247">
        <f>SUM(C94:C96)</f>
        <v>3320</v>
      </c>
      <c r="D93" s="248">
        <f>C93/B93*100</f>
        <v>267.741935483871</v>
      </c>
      <c r="E93" s="246"/>
    </row>
    <row r="94" s="151" customFormat="1" ht="16.35" customHeight="1" spans="1:5">
      <c r="A94" s="246" t="s">
        <v>176</v>
      </c>
      <c r="B94" s="247"/>
      <c r="C94" s="247">
        <v>1000</v>
      </c>
      <c r="D94" s="248"/>
      <c r="E94" s="246"/>
    </row>
    <row r="95" s="151" customFormat="1" ht="16.35" customHeight="1" spans="1:5">
      <c r="A95" s="246" t="s">
        <v>177</v>
      </c>
      <c r="B95" s="247"/>
      <c r="C95" s="247">
        <v>527</v>
      </c>
      <c r="D95" s="248"/>
      <c r="E95" s="246"/>
    </row>
    <row r="96" s="151" customFormat="1" ht="16.35" customHeight="1" spans="1:5">
      <c r="A96" s="246" t="s">
        <v>178</v>
      </c>
      <c r="B96" s="247">
        <v>1240</v>
      </c>
      <c r="C96" s="247">
        <v>1793</v>
      </c>
      <c r="D96" s="248">
        <f>C96/B96*100</f>
        <v>144.596774193548</v>
      </c>
      <c r="E96" s="246"/>
    </row>
    <row r="97" s="151" customFormat="1" ht="16.35" customHeight="1" spans="1:5">
      <c r="A97" s="246" t="s">
        <v>179</v>
      </c>
      <c r="B97" s="247">
        <f>SUM(B98)</f>
        <v>3205</v>
      </c>
      <c r="C97" s="247">
        <f>SUM(C98)</f>
        <v>647</v>
      </c>
      <c r="D97" s="248">
        <f>C97/B97*100</f>
        <v>20.1872074882995</v>
      </c>
      <c r="E97" s="246"/>
    </row>
    <row r="98" s="151" customFormat="1" ht="16.35" customHeight="1" spans="1:5">
      <c r="A98" s="246" t="s">
        <v>180</v>
      </c>
      <c r="B98" s="247">
        <v>3205</v>
      </c>
      <c r="C98" s="247">
        <v>647</v>
      </c>
      <c r="D98" s="248">
        <f>C98/B98*100</f>
        <v>20.1872074882995</v>
      </c>
      <c r="E98" s="246"/>
    </row>
    <row r="99" s="151" customFormat="1" ht="16.35" customHeight="1" spans="1:5">
      <c r="A99" s="246" t="s">
        <v>181</v>
      </c>
      <c r="B99" s="247">
        <f>B100+B102</f>
        <v>100</v>
      </c>
      <c r="C99" s="247">
        <f>C100+C102</f>
        <v>338</v>
      </c>
      <c r="D99" s="248">
        <f>C99/B99*100</f>
        <v>338</v>
      </c>
      <c r="E99" s="246"/>
    </row>
    <row r="100" s="151" customFormat="1" ht="16.35" customHeight="1" spans="1:5">
      <c r="A100" s="246" t="s">
        <v>182</v>
      </c>
      <c r="B100" s="247">
        <f>SUM(B101:B101)</f>
        <v>0</v>
      </c>
      <c r="C100" s="247">
        <f>SUM(C101:C101)</f>
        <v>338</v>
      </c>
      <c r="D100" s="248"/>
      <c r="E100" s="246"/>
    </row>
    <row r="101" s="151" customFormat="1" ht="16.35" customHeight="1" spans="1:5">
      <c r="A101" s="246" t="s">
        <v>183</v>
      </c>
      <c r="B101" s="247"/>
      <c r="C101" s="247">
        <v>338</v>
      </c>
      <c r="D101" s="248"/>
      <c r="E101" s="246"/>
    </row>
    <row r="102" s="151" customFormat="1" ht="16.35" customHeight="1" spans="1:5">
      <c r="A102" s="246" t="s">
        <v>184</v>
      </c>
      <c r="B102" s="247">
        <f>B103</f>
        <v>100</v>
      </c>
      <c r="C102" s="247"/>
      <c r="D102" s="248">
        <f>C102/B102*100</f>
        <v>0</v>
      </c>
      <c r="E102" s="246"/>
    </row>
    <row r="103" s="151" customFormat="1" ht="16.35" customHeight="1" spans="1:5">
      <c r="A103" s="246" t="s">
        <v>185</v>
      </c>
      <c r="B103" s="249">
        <v>100</v>
      </c>
      <c r="C103" s="249"/>
      <c r="D103" s="248">
        <f>C103/B103*100</f>
        <v>0</v>
      </c>
      <c r="E103" s="246"/>
    </row>
    <row r="104" s="151" customFormat="1" ht="16.35" customHeight="1" spans="1:5">
      <c r="A104" s="246" t="s">
        <v>186</v>
      </c>
      <c r="B104" s="247">
        <f>B105+B108+B110+B115+B113</f>
        <v>691</v>
      </c>
      <c r="C104" s="247">
        <f>C105+C108+C110+C115+C113</f>
        <v>541</v>
      </c>
      <c r="D104" s="248">
        <f>C104/B104*100</f>
        <v>78.2923299565847</v>
      </c>
      <c r="E104" s="246"/>
    </row>
    <row r="105" s="151" customFormat="1" ht="16.35" customHeight="1" spans="1:5">
      <c r="A105" s="246" t="s">
        <v>187</v>
      </c>
      <c r="B105" s="247">
        <f>SUM(B106:B107)</f>
        <v>335</v>
      </c>
      <c r="C105" s="247">
        <f>SUM(C106:C107)</f>
        <v>402</v>
      </c>
      <c r="D105" s="248">
        <f>C105/B105*100</f>
        <v>120</v>
      </c>
      <c r="E105" s="246"/>
    </row>
    <row r="106" s="151" customFormat="1" ht="16.35" customHeight="1" spans="1:5">
      <c r="A106" s="246" t="s">
        <v>188</v>
      </c>
      <c r="B106" s="247"/>
      <c r="C106" s="247">
        <v>2</v>
      </c>
      <c r="D106" s="248"/>
      <c r="E106" s="246"/>
    </row>
    <row r="107" s="151" customFormat="1" ht="16.35" customHeight="1" spans="1:5">
      <c r="A107" s="246" t="s">
        <v>189</v>
      </c>
      <c r="B107" s="247">
        <v>335</v>
      </c>
      <c r="C107" s="247">
        <v>400</v>
      </c>
      <c r="D107" s="248">
        <f>C107/B107*100</f>
        <v>119.402985074627</v>
      </c>
      <c r="E107" s="246"/>
    </row>
    <row r="108" s="151" customFormat="1" ht="16.35" customHeight="1" spans="1:5">
      <c r="A108" s="246" t="s">
        <v>190</v>
      </c>
      <c r="B108" s="247">
        <f>SUM(B109:B109)</f>
        <v>28</v>
      </c>
      <c r="C108" s="247">
        <f>SUM(C109:C109)</f>
        <v>53</v>
      </c>
      <c r="D108" s="248">
        <f>C108/B108*100</f>
        <v>189.285714285714</v>
      </c>
      <c r="E108" s="246"/>
    </row>
    <row r="109" s="151" customFormat="1" ht="16.35" customHeight="1" spans="1:5">
      <c r="A109" s="246" t="s">
        <v>191</v>
      </c>
      <c r="B109" s="247">
        <v>28</v>
      </c>
      <c r="C109" s="247">
        <v>53</v>
      </c>
      <c r="D109" s="248">
        <f>C109/B109*100</f>
        <v>189.285714285714</v>
      </c>
      <c r="E109" s="246"/>
    </row>
    <row r="110" s="151" customFormat="1" ht="16.35" customHeight="1" spans="1:5">
      <c r="A110" s="246" t="s">
        <v>192</v>
      </c>
      <c r="B110" s="247">
        <f>SUM(B111:B112)</f>
        <v>3</v>
      </c>
      <c r="C110" s="247">
        <f>SUM(C111:C112)</f>
        <v>2</v>
      </c>
      <c r="D110" s="248">
        <f>C110/B110*100</f>
        <v>66.6666666666667</v>
      </c>
      <c r="E110" s="246"/>
    </row>
    <row r="111" s="151" customFormat="1" ht="16.35" customHeight="1" spans="1:5">
      <c r="A111" s="246" t="s">
        <v>193</v>
      </c>
      <c r="B111" s="247"/>
      <c r="C111" s="247">
        <v>2</v>
      </c>
      <c r="D111" s="248"/>
      <c r="E111" s="246"/>
    </row>
    <row r="112" s="151" customFormat="1" ht="16.35" customHeight="1" spans="1:5">
      <c r="A112" s="246" t="s">
        <v>194</v>
      </c>
      <c r="B112" s="249">
        <v>3</v>
      </c>
      <c r="C112" s="249"/>
      <c r="D112" s="248">
        <f>C112/B112*100</f>
        <v>0</v>
      </c>
      <c r="E112" s="246"/>
    </row>
    <row r="113" s="151" customFormat="1" ht="16.35" customHeight="1" spans="1:5">
      <c r="A113" s="246" t="s">
        <v>195</v>
      </c>
      <c r="B113" s="249">
        <f>SUM(B114:B114)</f>
        <v>0</v>
      </c>
      <c r="C113" s="249">
        <f>SUM(C114:C114)</f>
        <v>29</v>
      </c>
      <c r="D113" s="248"/>
      <c r="E113" s="246"/>
    </row>
    <row r="114" s="151" customFormat="1" ht="16.35" customHeight="1" spans="1:5">
      <c r="A114" s="246" t="s">
        <v>196</v>
      </c>
      <c r="B114" s="249"/>
      <c r="C114" s="249">
        <v>29</v>
      </c>
      <c r="D114" s="248"/>
      <c r="E114" s="246"/>
    </row>
    <row r="115" s="151" customFormat="1" ht="16.35" customHeight="1" spans="1:5">
      <c r="A115" s="246" t="s">
        <v>197</v>
      </c>
      <c r="B115" s="247">
        <f>SUM(B116:B118)</f>
        <v>325</v>
      </c>
      <c r="C115" s="247">
        <f>SUM(C116:C118)</f>
        <v>55</v>
      </c>
      <c r="D115" s="248">
        <f>C115/B115*100</f>
        <v>16.9230769230769</v>
      </c>
      <c r="E115" s="246"/>
    </row>
    <row r="116" s="151" customFormat="1" ht="16.35" customHeight="1" spans="1:5">
      <c r="A116" s="246" t="s">
        <v>198</v>
      </c>
      <c r="B116" s="247"/>
      <c r="C116" s="247"/>
      <c r="D116" s="248"/>
      <c r="E116" s="246"/>
    </row>
    <row r="117" s="151" customFormat="1" ht="16.35" customHeight="1" spans="1:5">
      <c r="A117" s="246" t="s">
        <v>199</v>
      </c>
      <c r="B117" s="247">
        <v>32</v>
      </c>
      <c r="C117" s="247">
        <v>26</v>
      </c>
      <c r="D117" s="248">
        <f>C117/B117*100</f>
        <v>81.25</v>
      </c>
      <c r="E117" s="246"/>
    </row>
    <row r="118" s="151" customFormat="1" ht="16.35" customHeight="1" spans="1:5">
      <c r="A118" s="246" t="s">
        <v>200</v>
      </c>
      <c r="B118" s="247">
        <v>293</v>
      </c>
      <c r="C118" s="247">
        <v>29</v>
      </c>
      <c r="D118" s="248">
        <f>C118/B118*100</f>
        <v>9.89761092150171</v>
      </c>
      <c r="E118" s="246"/>
    </row>
    <row r="119" s="151" customFormat="1" ht="16.35" customHeight="1" spans="1:5">
      <c r="A119" s="246" t="s">
        <v>201</v>
      </c>
      <c r="B119" s="247">
        <f>B120+B124+B128+B134+B136+B143+B147+B151+B156+B158+B161+B163+B165+B167</f>
        <v>8476</v>
      </c>
      <c r="C119" s="247">
        <f>C120+C124+C128+C134+C136+C143+C147+C151+C156+C158+C161+C163+C165+C167</f>
        <v>9983</v>
      </c>
      <c r="D119" s="248">
        <f>C119/B119*100</f>
        <v>117.779613025012</v>
      </c>
      <c r="E119" s="246"/>
    </row>
    <row r="120" s="151" customFormat="1" ht="16.35" customHeight="1" spans="1:5">
      <c r="A120" s="246" t="s">
        <v>202</v>
      </c>
      <c r="B120" s="247">
        <f>SUM(B121:B123)</f>
        <v>54</v>
      </c>
      <c r="C120" s="247">
        <f>SUM(C121:C123)</f>
        <v>230</v>
      </c>
      <c r="D120" s="248">
        <f>C120/B120*100</f>
        <v>425.925925925926</v>
      </c>
      <c r="E120" s="246"/>
    </row>
    <row r="121" s="151" customFormat="1" ht="16.35" customHeight="1" spans="1:5">
      <c r="A121" s="246" t="s">
        <v>102</v>
      </c>
      <c r="B121" s="247">
        <v>49</v>
      </c>
      <c r="C121" s="247">
        <v>185</v>
      </c>
      <c r="D121" s="248">
        <f>C121/B121*100</f>
        <v>377.551020408163</v>
      </c>
      <c r="E121" s="246"/>
    </row>
    <row r="122" s="151" customFormat="1" ht="16.35" customHeight="1" spans="1:5">
      <c r="A122" s="246" t="s">
        <v>203</v>
      </c>
      <c r="B122" s="247"/>
      <c r="C122" s="247">
        <v>7</v>
      </c>
      <c r="D122" s="248"/>
      <c r="E122" s="246"/>
    </row>
    <row r="123" s="151" customFormat="1" ht="27" spans="1:5">
      <c r="A123" s="246" t="s">
        <v>204</v>
      </c>
      <c r="B123" s="247">
        <v>5</v>
      </c>
      <c r="C123" s="247">
        <v>38</v>
      </c>
      <c r="D123" s="248">
        <f t="shared" ref="D123:D128" si="5">C123/B123*100</f>
        <v>760</v>
      </c>
      <c r="E123" s="246"/>
    </row>
    <row r="124" s="151" customFormat="1" ht="16.35" customHeight="1" spans="1:5">
      <c r="A124" s="246" t="s">
        <v>205</v>
      </c>
      <c r="B124" s="247">
        <f>SUM(B125:B127)</f>
        <v>1358</v>
      </c>
      <c r="C124" s="247">
        <f>SUM(C125:C127)</f>
        <v>1469</v>
      </c>
      <c r="D124" s="248">
        <f t="shared" si="5"/>
        <v>108.173784977909</v>
      </c>
      <c r="E124" s="246"/>
    </row>
    <row r="125" s="151" customFormat="1" ht="16.35" customHeight="1" spans="1:5">
      <c r="A125" s="246" t="s">
        <v>102</v>
      </c>
      <c r="B125" s="247">
        <v>69</v>
      </c>
      <c r="C125" s="247">
        <v>63</v>
      </c>
      <c r="D125" s="248">
        <f t="shared" si="5"/>
        <v>91.304347826087</v>
      </c>
      <c r="E125" s="246"/>
    </row>
    <row r="126" s="151" customFormat="1" ht="16.35" customHeight="1" spans="1:5">
      <c r="A126" s="246" t="s">
        <v>206</v>
      </c>
      <c r="B126" s="249">
        <v>1269</v>
      </c>
      <c r="C126" s="249">
        <v>1399</v>
      </c>
      <c r="D126" s="248">
        <f t="shared" si="5"/>
        <v>110.244286840032</v>
      </c>
      <c r="E126" s="246"/>
    </row>
    <row r="127" s="151" customFormat="1" ht="16.35" customHeight="1" spans="1:5">
      <c r="A127" s="246" t="s">
        <v>207</v>
      </c>
      <c r="B127" s="247">
        <v>20</v>
      </c>
      <c r="C127" s="247">
        <v>7</v>
      </c>
      <c r="D127" s="248">
        <f t="shared" si="5"/>
        <v>35</v>
      </c>
      <c r="E127" s="246"/>
    </row>
    <row r="128" s="151" customFormat="1" ht="16.35" customHeight="1" spans="1:5">
      <c r="A128" s="246" t="s">
        <v>208</v>
      </c>
      <c r="B128" s="247">
        <f>SUM(B129:B133)</f>
        <v>2787</v>
      </c>
      <c r="C128" s="247">
        <f>SUM(C129:C133)</f>
        <v>2794</v>
      </c>
      <c r="D128" s="248">
        <f t="shared" si="5"/>
        <v>100.251166128454</v>
      </c>
      <c r="E128" s="246"/>
    </row>
    <row r="129" s="151" customFormat="1" ht="16.35" customHeight="1" spans="1:5">
      <c r="A129" s="246" t="s">
        <v>209</v>
      </c>
      <c r="B129" s="247"/>
      <c r="C129" s="247">
        <v>2</v>
      </c>
      <c r="D129" s="248"/>
      <c r="E129" s="246"/>
    </row>
    <row r="130" s="151" customFormat="1" spans="1:5">
      <c r="A130" s="246" t="s">
        <v>210</v>
      </c>
      <c r="B130" s="247">
        <v>2374</v>
      </c>
      <c r="C130" s="247">
        <v>2381</v>
      </c>
      <c r="D130" s="248">
        <f>C130/B130*100</f>
        <v>100.294860994103</v>
      </c>
      <c r="E130" s="246"/>
    </row>
    <row r="131" s="151" customFormat="1" spans="1:5">
      <c r="A131" s="246" t="s">
        <v>211</v>
      </c>
      <c r="B131" s="247">
        <v>402</v>
      </c>
      <c r="C131" s="247">
        <v>252</v>
      </c>
      <c r="D131" s="248">
        <f>C131/B131*100</f>
        <v>62.6865671641791</v>
      </c>
      <c r="E131" s="246"/>
    </row>
    <row r="132" s="151" customFormat="1" ht="27" spans="1:5">
      <c r="A132" s="246" t="s">
        <v>212</v>
      </c>
      <c r="B132" s="249">
        <v>11</v>
      </c>
      <c r="C132" s="249">
        <v>132</v>
      </c>
      <c r="D132" s="248">
        <f>C132/B132*100</f>
        <v>1200</v>
      </c>
      <c r="E132" s="246"/>
    </row>
    <row r="133" s="151" customFormat="1" spans="1:5">
      <c r="A133" s="246" t="s">
        <v>213</v>
      </c>
      <c r="B133" s="247"/>
      <c r="C133" s="247">
        <v>27</v>
      </c>
      <c r="D133" s="248"/>
      <c r="E133" s="246"/>
    </row>
    <row r="134" s="151" customFormat="1" spans="1:5">
      <c r="A134" s="246" t="s">
        <v>214</v>
      </c>
      <c r="B134" s="247">
        <f>SUM(B135:B135)</f>
        <v>187</v>
      </c>
      <c r="C134" s="247">
        <f>SUM(C135:C135)</f>
        <v>807</v>
      </c>
      <c r="D134" s="248">
        <f>C134/B134*100</f>
        <v>431.550802139037</v>
      </c>
      <c r="E134" s="246"/>
    </row>
    <row r="135" s="151" customFormat="1" spans="1:5">
      <c r="A135" s="246" t="s">
        <v>215</v>
      </c>
      <c r="B135" s="247">
        <v>187</v>
      </c>
      <c r="C135" s="247">
        <v>807</v>
      </c>
      <c r="D135" s="248">
        <f t="shared" ref="D135:D144" si="6">C135/B135*100</f>
        <v>431.550802139037</v>
      </c>
      <c r="E135" s="246"/>
    </row>
    <row r="136" s="151" customFormat="1" spans="1:5">
      <c r="A136" s="246" t="s">
        <v>216</v>
      </c>
      <c r="B136" s="247">
        <f>SUM(B137:B142)</f>
        <v>157</v>
      </c>
      <c r="C136" s="247">
        <f>SUM(C137:C142)</f>
        <v>897</v>
      </c>
      <c r="D136" s="248">
        <f t="shared" si="6"/>
        <v>571.337579617834</v>
      </c>
      <c r="E136" s="246"/>
    </row>
    <row r="137" s="151" customFormat="1" spans="1:5">
      <c r="A137" s="246" t="s">
        <v>217</v>
      </c>
      <c r="B137" s="247">
        <v>88</v>
      </c>
      <c r="C137" s="247">
        <v>169</v>
      </c>
      <c r="D137" s="248">
        <f t="shared" si="6"/>
        <v>192.045454545455</v>
      </c>
      <c r="E137" s="246"/>
    </row>
    <row r="138" s="151" customFormat="1" spans="1:5">
      <c r="A138" s="246" t="s">
        <v>218</v>
      </c>
      <c r="B138" s="247">
        <v>3</v>
      </c>
      <c r="C138" s="247">
        <v>3</v>
      </c>
      <c r="D138" s="248">
        <f t="shared" si="6"/>
        <v>100</v>
      </c>
      <c r="E138" s="246"/>
    </row>
    <row r="139" s="151" customFormat="1" spans="1:5">
      <c r="A139" s="246" t="s">
        <v>219</v>
      </c>
      <c r="B139" s="247">
        <v>3</v>
      </c>
      <c r="C139" s="247"/>
      <c r="D139" s="248">
        <f t="shared" si="6"/>
        <v>0</v>
      </c>
      <c r="E139" s="246"/>
    </row>
    <row r="140" s="151" customFormat="1" spans="1:5">
      <c r="A140" s="246" t="s">
        <v>220</v>
      </c>
      <c r="B140" s="247">
        <v>50</v>
      </c>
      <c r="C140" s="247">
        <v>221</v>
      </c>
      <c r="D140" s="248">
        <f t="shared" si="6"/>
        <v>442</v>
      </c>
      <c r="E140" s="246"/>
    </row>
    <row r="141" s="151" customFormat="1" spans="1:5">
      <c r="A141" s="246" t="s">
        <v>221</v>
      </c>
      <c r="B141" s="247">
        <v>3</v>
      </c>
      <c r="C141" s="247"/>
      <c r="D141" s="248">
        <f t="shared" si="6"/>
        <v>0</v>
      </c>
      <c r="E141" s="246"/>
    </row>
    <row r="142" s="151" customFormat="1" spans="1:5">
      <c r="A142" s="246" t="s">
        <v>222</v>
      </c>
      <c r="B142" s="247">
        <v>10</v>
      </c>
      <c r="C142" s="247">
        <v>504</v>
      </c>
      <c r="D142" s="248">
        <f t="shared" si="6"/>
        <v>5040</v>
      </c>
      <c r="E142" s="246"/>
    </row>
    <row r="143" s="151" customFormat="1" spans="1:5">
      <c r="A143" s="246" t="s">
        <v>223</v>
      </c>
      <c r="B143" s="247">
        <f>SUM(B144:B146)</f>
        <v>42</v>
      </c>
      <c r="C143" s="247">
        <f>SUM(C144:C146)</f>
        <v>199</v>
      </c>
      <c r="D143" s="248">
        <f t="shared" si="6"/>
        <v>473.809523809524</v>
      </c>
      <c r="E143" s="246"/>
    </row>
    <row r="144" s="151" customFormat="1" spans="1:5">
      <c r="A144" s="246" t="s">
        <v>224</v>
      </c>
      <c r="B144" s="247">
        <v>32</v>
      </c>
      <c r="C144" s="247">
        <v>174</v>
      </c>
      <c r="D144" s="248">
        <f t="shared" si="6"/>
        <v>543.75</v>
      </c>
      <c r="E144" s="246"/>
    </row>
    <row r="145" s="151" customFormat="1" spans="1:5">
      <c r="A145" s="246" t="s">
        <v>225</v>
      </c>
      <c r="B145" s="247"/>
      <c r="C145" s="247">
        <v>20</v>
      </c>
      <c r="D145" s="248"/>
      <c r="E145" s="246"/>
    </row>
    <row r="146" s="151" customFormat="1" spans="1:5">
      <c r="A146" s="246" t="s">
        <v>226</v>
      </c>
      <c r="B146" s="247">
        <v>10</v>
      </c>
      <c r="C146" s="247">
        <v>5</v>
      </c>
      <c r="D146" s="248">
        <f t="shared" ref="D146:D151" si="7">C146/B146*100</f>
        <v>50</v>
      </c>
      <c r="E146" s="246"/>
    </row>
    <row r="147" s="151" customFormat="1" spans="1:5">
      <c r="A147" s="246" t="s">
        <v>227</v>
      </c>
      <c r="B147" s="247">
        <f>SUM(B148:B150)</f>
        <v>230</v>
      </c>
      <c r="C147" s="247">
        <f>SUM(C148:C150)</f>
        <v>343</v>
      </c>
      <c r="D147" s="248">
        <f t="shared" si="7"/>
        <v>149.130434782609</v>
      </c>
      <c r="E147" s="246"/>
    </row>
    <row r="148" s="151" customFormat="1" spans="1:5">
      <c r="A148" s="246" t="s">
        <v>228</v>
      </c>
      <c r="B148" s="247">
        <v>3</v>
      </c>
      <c r="C148" s="247">
        <v>1</v>
      </c>
      <c r="D148" s="248">
        <f t="shared" si="7"/>
        <v>33.3333333333333</v>
      </c>
      <c r="E148" s="246"/>
    </row>
    <row r="149" s="151" customFormat="1" spans="1:5">
      <c r="A149" s="246" t="s">
        <v>229</v>
      </c>
      <c r="B149" s="247">
        <v>219</v>
      </c>
      <c r="C149" s="247">
        <v>219</v>
      </c>
      <c r="D149" s="248">
        <f t="shared" si="7"/>
        <v>100</v>
      </c>
      <c r="E149" s="246"/>
    </row>
    <row r="150" s="151" customFormat="1" spans="1:5">
      <c r="A150" s="246" t="s">
        <v>230</v>
      </c>
      <c r="B150" s="247">
        <v>8</v>
      </c>
      <c r="C150" s="247">
        <v>123</v>
      </c>
      <c r="D150" s="248">
        <f t="shared" si="7"/>
        <v>1537.5</v>
      </c>
      <c r="E150" s="246"/>
    </row>
    <row r="151" s="151" customFormat="1" spans="1:5">
      <c r="A151" s="246" t="s">
        <v>231</v>
      </c>
      <c r="B151" s="247">
        <f>SUM(B152:B155)</f>
        <v>46</v>
      </c>
      <c r="C151" s="247">
        <f>SUM(C152:C155)</f>
        <v>108</v>
      </c>
      <c r="D151" s="248">
        <f t="shared" si="7"/>
        <v>234.782608695652</v>
      </c>
      <c r="E151" s="246"/>
    </row>
    <row r="152" s="151" customFormat="1" spans="1:5">
      <c r="A152" s="246" t="s">
        <v>232</v>
      </c>
      <c r="B152" s="247"/>
      <c r="C152" s="247">
        <v>37</v>
      </c>
      <c r="D152" s="248"/>
      <c r="E152" s="246"/>
    </row>
    <row r="153" s="151" customFormat="1" spans="1:5">
      <c r="A153" s="246" t="s">
        <v>233</v>
      </c>
      <c r="B153" s="247"/>
      <c r="C153" s="247">
        <v>43</v>
      </c>
      <c r="D153" s="248"/>
      <c r="E153" s="246"/>
    </row>
    <row r="154" s="151" customFormat="1" spans="1:5">
      <c r="A154" s="246" t="s">
        <v>234</v>
      </c>
      <c r="B154" s="247">
        <v>41</v>
      </c>
      <c r="C154" s="247"/>
      <c r="D154" s="248">
        <f>C154/B154*100</f>
        <v>0</v>
      </c>
      <c r="E154" s="246"/>
    </row>
    <row r="155" s="151" customFormat="1" spans="1:5">
      <c r="A155" s="246" t="s">
        <v>235</v>
      </c>
      <c r="B155" s="247">
        <v>5</v>
      </c>
      <c r="C155" s="247">
        <v>28</v>
      </c>
      <c r="D155" s="248">
        <f>C155/B155*100</f>
        <v>560</v>
      </c>
      <c r="E155" s="246"/>
    </row>
    <row r="156" s="151" customFormat="1" spans="1:5">
      <c r="A156" s="246" t="s">
        <v>236</v>
      </c>
      <c r="B156" s="247">
        <f>SUM(B157:B157)</f>
        <v>0</v>
      </c>
      <c r="C156" s="247">
        <f>SUM(C157:C157)</f>
        <v>7</v>
      </c>
      <c r="D156" s="248"/>
      <c r="E156" s="246"/>
    </row>
    <row r="157" s="151" customFormat="1" spans="1:5">
      <c r="A157" s="246" t="s">
        <v>237</v>
      </c>
      <c r="B157" s="247"/>
      <c r="C157" s="247">
        <v>7</v>
      </c>
      <c r="D157" s="248"/>
      <c r="E157" s="246"/>
    </row>
    <row r="158" s="151" customFormat="1" ht="14" customHeight="1" spans="1:5">
      <c r="A158" s="246" t="s">
        <v>238</v>
      </c>
      <c r="B158" s="247">
        <f>SUM(B159:B160)</f>
        <v>366</v>
      </c>
      <c r="C158" s="247"/>
      <c r="D158" s="248">
        <f t="shared" ref="D158:D171" si="8">C158/B158*100</f>
        <v>0</v>
      </c>
      <c r="E158" s="246"/>
    </row>
    <row r="159" s="151" customFormat="1" spans="1:5">
      <c r="A159" s="246" t="s">
        <v>239</v>
      </c>
      <c r="B159" s="247">
        <v>105</v>
      </c>
      <c r="C159" s="247"/>
      <c r="D159" s="248">
        <f t="shared" si="8"/>
        <v>0</v>
      </c>
      <c r="E159" s="246"/>
    </row>
    <row r="160" s="151" customFormat="1" spans="1:5">
      <c r="A160" s="246" t="s">
        <v>240</v>
      </c>
      <c r="B160" s="247">
        <v>261</v>
      </c>
      <c r="C160" s="247"/>
      <c r="D160" s="248">
        <f t="shared" si="8"/>
        <v>0</v>
      </c>
      <c r="E160" s="246"/>
    </row>
    <row r="161" s="151" customFormat="1" spans="1:5">
      <c r="A161" s="246" t="s">
        <v>241</v>
      </c>
      <c r="B161" s="247">
        <f>SUM(B162)</f>
        <v>50</v>
      </c>
      <c r="C161" s="247">
        <f>SUM(C162)</f>
        <v>0</v>
      </c>
      <c r="D161" s="248">
        <f t="shared" si="8"/>
        <v>0</v>
      </c>
      <c r="E161" s="246"/>
    </row>
    <row r="162" s="151" customFormat="1" spans="1:5">
      <c r="A162" s="246" t="s">
        <v>242</v>
      </c>
      <c r="B162" s="247">
        <v>50</v>
      </c>
      <c r="C162" s="247"/>
      <c r="D162" s="248">
        <f t="shared" si="8"/>
        <v>0</v>
      </c>
      <c r="E162" s="246"/>
    </row>
    <row r="163" s="151" customFormat="1" spans="1:5">
      <c r="A163" s="246" t="s">
        <v>243</v>
      </c>
      <c r="B163" s="249">
        <f>SUM(B164:B164)</f>
        <v>77</v>
      </c>
      <c r="C163" s="249">
        <f>SUM(C164:C164)</f>
        <v>7</v>
      </c>
      <c r="D163" s="248">
        <f t="shared" si="8"/>
        <v>9.09090909090909</v>
      </c>
      <c r="E163" s="246"/>
    </row>
    <row r="164" s="151" customFormat="1" spans="1:5">
      <c r="A164" s="246" t="s">
        <v>244</v>
      </c>
      <c r="B164" s="247">
        <v>77</v>
      </c>
      <c r="C164" s="247">
        <v>7</v>
      </c>
      <c r="D164" s="248">
        <f t="shared" si="8"/>
        <v>9.09090909090909</v>
      </c>
      <c r="E164" s="246"/>
    </row>
    <row r="165" s="151" customFormat="1" spans="1:5">
      <c r="A165" s="246" t="s">
        <v>245</v>
      </c>
      <c r="B165" s="247">
        <f>SUM(B166:B166)</f>
        <v>466</v>
      </c>
      <c r="C165" s="247">
        <f>SUM(C166:C166)</f>
        <v>356</v>
      </c>
      <c r="D165" s="248">
        <f t="shared" si="8"/>
        <v>76.3948497854077</v>
      </c>
      <c r="E165" s="246"/>
    </row>
    <row r="166" s="151" customFormat="1" ht="27" spans="1:5">
      <c r="A166" s="246" t="s">
        <v>246</v>
      </c>
      <c r="B166" s="247">
        <v>466</v>
      </c>
      <c r="C166" s="247">
        <v>356</v>
      </c>
      <c r="D166" s="248">
        <f t="shared" si="8"/>
        <v>76.3948497854077</v>
      </c>
      <c r="E166" s="246"/>
    </row>
    <row r="167" s="151" customFormat="1" spans="1:5">
      <c r="A167" s="246" t="s">
        <v>247</v>
      </c>
      <c r="B167" s="247">
        <f>SUM(B168)</f>
        <v>2656</v>
      </c>
      <c r="C167" s="247">
        <f>SUM(C168)</f>
        <v>2766</v>
      </c>
      <c r="D167" s="248">
        <f t="shared" si="8"/>
        <v>104.14156626506</v>
      </c>
      <c r="E167" s="246"/>
    </row>
    <row r="168" s="151" customFormat="1" spans="1:5">
      <c r="A168" s="246" t="s">
        <v>248</v>
      </c>
      <c r="B168" s="247">
        <v>2656</v>
      </c>
      <c r="C168" s="247">
        <v>2766</v>
      </c>
      <c r="D168" s="248">
        <f t="shared" si="8"/>
        <v>104.14156626506</v>
      </c>
      <c r="E168" s="246"/>
    </row>
    <row r="169" s="151" customFormat="1" spans="1:5">
      <c r="A169" s="246" t="s">
        <v>249</v>
      </c>
      <c r="B169" s="247">
        <f>B170+B172+B174+B178+B183+B185+B188+B192+B195+B203+B199+B201</f>
        <v>2203</v>
      </c>
      <c r="C169" s="247">
        <f>C170+C172+C174+C178+C183+C185+C188+C192+C195+C203+C199+C201+C197</f>
        <v>3203</v>
      </c>
      <c r="D169" s="248">
        <f t="shared" si="8"/>
        <v>145.392646391285</v>
      </c>
      <c r="E169" s="246"/>
    </row>
    <row r="170" s="151" customFormat="1" spans="1:5">
      <c r="A170" s="246" t="s">
        <v>250</v>
      </c>
      <c r="B170" s="247">
        <f>SUM(B171:B171)</f>
        <v>59</v>
      </c>
      <c r="C170" s="247">
        <f>SUM(C171:C171)</f>
        <v>74</v>
      </c>
      <c r="D170" s="248">
        <f t="shared" si="8"/>
        <v>125.423728813559</v>
      </c>
      <c r="E170" s="246"/>
    </row>
    <row r="171" s="151" customFormat="1" spans="1:5">
      <c r="A171" s="246" t="s">
        <v>251</v>
      </c>
      <c r="B171" s="247">
        <v>59</v>
      </c>
      <c r="C171" s="247">
        <v>74</v>
      </c>
      <c r="D171" s="248">
        <f t="shared" si="8"/>
        <v>125.423728813559</v>
      </c>
      <c r="E171" s="246"/>
    </row>
    <row r="172" s="151" customFormat="1" spans="1:5">
      <c r="A172" s="246" t="s">
        <v>252</v>
      </c>
      <c r="B172" s="247">
        <f>SUM(B173:B173)</f>
        <v>0</v>
      </c>
      <c r="C172" s="247">
        <f>SUM(C173:C173)</f>
        <v>6</v>
      </c>
      <c r="D172" s="248"/>
      <c r="E172" s="246"/>
    </row>
    <row r="173" s="151" customFormat="1" spans="1:5">
      <c r="A173" s="246" t="s">
        <v>253</v>
      </c>
      <c r="B173" s="247"/>
      <c r="C173" s="247">
        <v>6</v>
      </c>
      <c r="D173" s="248"/>
      <c r="E173" s="246"/>
    </row>
    <row r="174" s="151" customFormat="1" spans="1:5">
      <c r="A174" s="246" t="s">
        <v>254</v>
      </c>
      <c r="B174" s="247">
        <f>SUM(B175:B177)</f>
        <v>432</v>
      </c>
      <c r="C174" s="247">
        <f>SUM(C175:C177)</f>
        <v>489</v>
      </c>
      <c r="D174" s="248">
        <f t="shared" ref="D174:D181" si="9">C174/B174*100</f>
        <v>113.194444444444</v>
      </c>
      <c r="E174" s="246"/>
    </row>
    <row r="175" s="151" customFormat="1" spans="1:5">
      <c r="A175" s="246" t="s">
        <v>255</v>
      </c>
      <c r="B175" s="247">
        <v>217</v>
      </c>
      <c r="C175" s="247">
        <v>20</v>
      </c>
      <c r="D175" s="248">
        <f t="shared" si="9"/>
        <v>9.21658986175115</v>
      </c>
      <c r="E175" s="246"/>
    </row>
    <row r="176" s="151" customFormat="1" spans="1:5">
      <c r="A176" s="246" t="s">
        <v>256</v>
      </c>
      <c r="B176" s="247">
        <v>204</v>
      </c>
      <c r="C176" s="247">
        <v>305</v>
      </c>
      <c r="D176" s="248">
        <f t="shared" si="9"/>
        <v>149.509803921569</v>
      </c>
      <c r="E176" s="246"/>
    </row>
    <row r="177" s="151" customFormat="1" spans="1:5">
      <c r="A177" s="246" t="s">
        <v>257</v>
      </c>
      <c r="B177" s="249">
        <v>11</v>
      </c>
      <c r="C177" s="249">
        <v>164</v>
      </c>
      <c r="D177" s="248">
        <f t="shared" si="9"/>
        <v>1490.90909090909</v>
      </c>
      <c r="E177" s="246"/>
    </row>
    <row r="178" s="151" customFormat="1" spans="1:5">
      <c r="A178" s="246" t="s">
        <v>258</v>
      </c>
      <c r="B178" s="247">
        <f>SUM(B179:B182)</f>
        <v>338</v>
      </c>
      <c r="C178" s="247">
        <f>SUM(C179:C182)</f>
        <v>813</v>
      </c>
      <c r="D178" s="248">
        <f t="shared" si="9"/>
        <v>240.532544378698</v>
      </c>
      <c r="E178" s="246"/>
    </row>
    <row r="179" s="151" customFormat="1" spans="1:5">
      <c r="A179" s="246" t="s">
        <v>259</v>
      </c>
      <c r="B179" s="247">
        <v>81</v>
      </c>
      <c r="C179" s="247">
        <v>87</v>
      </c>
      <c r="D179" s="248">
        <f t="shared" si="9"/>
        <v>107.407407407407</v>
      </c>
      <c r="E179" s="246"/>
    </row>
    <row r="180" s="151" customFormat="1" spans="1:5">
      <c r="A180" s="246" t="s">
        <v>260</v>
      </c>
      <c r="B180" s="247">
        <v>13</v>
      </c>
      <c r="C180" s="247">
        <v>646</v>
      </c>
      <c r="D180" s="248">
        <f t="shared" si="9"/>
        <v>4969.23076923077</v>
      </c>
      <c r="E180" s="246"/>
    </row>
    <row r="181" s="151" customFormat="1" spans="1:5">
      <c r="A181" s="246" t="s">
        <v>261</v>
      </c>
      <c r="B181" s="247">
        <v>244</v>
      </c>
      <c r="C181" s="247">
        <v>66</v>
      </c>
      <c r="D181" s="248">
        <f t="shared" si="9"/>
        <v>27.0491803278689</v>
      </c>
      <c r="E181" s="246"/>
    </row>
    <row r="182" s="151" customFormat="1" spans="1:5">
      <c r="A182" s="246" t="s">
        <v>262</v>
      </c>
      <c r="B182" s="247"/>
      <c r="C182" s="247">
        <v>14</v>
      </c>
      <c r="D182" s="248"/>
      <c r="E182" s="246"/>
    </row>
    <row r="183" s="151" customFormat="1" spans="1:5">
      <c r="A183" s="246" t="s">
        <v>263</v>
      </c>
      <c r="B183" s="247">
        <f>SUM(B184)</f>
        <v>0</v>
      </c>
      <c r="C183" s="247">
        <f>SUM(C184)</f>
        <v>11</v>
      </c>
      <c r="D183" s="248"/>
      <c r="E183" s="246"/>
    </row>
    <row r="184" s="151" customFormat="1" spans="1:5">
      <c r="A184" s="246" t="s">
        <v>264</v>
      </c>
      <c r="B184" s="247"/>
      <c r="C184" s="247">
        <v>11</v>
      </c>
      <c r="D184" s="248"/>
      <c r="E184" s="246"/>
    </row>
    <row r="185" s="151" customFormat="1" spans="1:5">
      <c r="A185" s="246" t="s">
        <v>265</v>
      </c>
      <c r="B185" s="247">
        <f>SUM(B186:B187)</f>
        <v>264</v>
      </c>
      <c r="C185" s="247">
        <f>SUM(C186:C187)</f>
        <v>276</v>
      </c>
      <c r="D185" s="248">
        <f>C185/B185*100</f>
        <v>104.545454545455</v>
      </c>
      <c r="E185" s="246"/>
    </row>
    <row r="186" s="151" customFormat="1" spans="1:5">
      <c r="A186" s="246" t="s">
        <v>266</v>
      </c>
      <c r="B186" s="247"/>
      <c r="C186" s="247">
        <v>129</v>
      </c>
      <c r="D186" s="248"/>
      <c r="E186" s="246"/>
    </row>
    <row r="187" s="151" customFormat="1" spans="1:5">
      <c r="A187" s="246" t="s">
        <v>267</v>
      </c>
      <c r="B187" s="247">
        <v>264</v>
      </c>
      <c r="C187" s="247">
        <v>147</v>
      </c>
      <c r="D187" s="248">
        <f t="shared" ref="D187:D193" si="10">C187/B187*100</f>
        <v>55.6818181818182</v>
      </c>
      <c r="E187" s="246"/>
    </row>
    <row r="188" s="151" customFormat="1" spans="1:5">
      <c r="A188" s="246" t="s">
        <v>268</v>
      </c>
      <c r="B188" s="247">
        <f>SUM(B189:B191)</f>
        <v>1000</v>
      </c>
      <c r="C188" s="247">
        <f>SUM(C189:C191)</f>
        <v>954</v>
      </c>
      <c r="D188" s="248">
        <f t="shared" si="10"/>
        <v>95.4</v>
      </c>
      <c r="E188" s="246"/>
    </row>
    <row r="189" s="151" customFormat="1" spans="1:5">
      <c r="A189" s="246" t="s">
        <v>269</v>
      </c>
      <c r="B189" s="247">
        <v>381</v>
      </c>
      <c r="C189" s="247">
        <v>312</v>
      </c>
      <c r="D189" s="248">
        <f t="shared" si="10"/>
        <v>81.8897637795276</v>
      </c>
      <c r="E189" s="246"/>
    </row>
    <row r="190" s="151" customFormat="1" spans="1:5">
      <c r="A190" s="246" t="s">
        <v>270</v>
      </c>
      <c r="B190" s="247">
        <v>614</v>
      </c>
      <c r="C190" s="247">
        <v>637</v>
      </c>
      <c r="D190" s="248">
        <f t="shared" si="10"/>
        <v>103.745928338762</v>
      </c>
      <c r="E190" s="246"/>
    </row>
    <row r="191" s="151" customFormat="1" spans="1:5">
      <c r="A191" s="246" t="s">
        <v>271</v>
      </c>
      <c r="B191" s="249">
        <v>5</v>
      </c>
      <c r="C191" s="249">
        <v>5</v>
      </c>
      <c r="D191" s="248">
        <f t="shared" si="10"/>
        <v>100</v>
      </c>
      <c r="E191" s="246"/>
    </row>
    <row r="192" s="151" customFormat="1" spans="1:5">
      <c r="A192" s="246" t="s">
        <v>272</v>
      </c>
      <c r="B192" s="247">
        <f>SUM(B193:B194)</f>
        <v>60</v>
      </c>
      <c r="C192" s="247">
        <f>SUM(C193:C194)</f>
        <v>19</v>
      </c>
      <c r="D192" s="248">
        <f t="shared" si="10"/>
        <v>31.6666666666667</v>
      </c>
      <c r="E192" s="246"/>
    </row>
    <row r="193" s="151" customFormat="1" spans="1:5">
      <c r="A193" s="246" t="s">
        <v>273</v>
      </c>
      <c r="B193" s="249">
        <v>60</v>
      </c>
      <c r="C193" s="249"/>
      <c r="D193" s="248">
        <f t="shared" si="10"/>
        <v>0</v>
      </c>
      <c r="E193" s="246"/>
    </row>
    <row r="194" s="151" customFormat="1" ht="27" spans="1:5">
      <c r="A194" s="246" t="s">
        <v>274</v>
      </c>
      <c r="B194" s="247"/>
      <c r="C194" s="247">
        <v>19</v>
      </c>
      <c r="D194" s="248"/>
      <c r="E194" s="246"/>
    </row>
    <row r="195" s="151" customFormat="1" spans="1:5">
      <c r="A195" s="250" t="s">
        <v>275</v>
      </c>
      <c r="B195" s="247">
        <f>B196</f>
        <v>50</v>
      </c>
      <c r="C195" s="247">
        <f>C196</f>
        <v>172</v>
      </c>
      <c r="D195" s="248">
        <f>C195/B195*100</f>
        <v>344</v>
      </c>
      <c r="E195" s="246"/>
    </row>
    <row r="196" s="151" customFormat="1" spans="1:5">
      <c r="A196" s="250" t="s">
        <v>276</v>
      </c>
      <c r="B196" s="247">
        <v>50</v>
      </c>
      <c r="C196" s="247">
        <v>172</v>
      </c>
      <c r="D196" s="248">
        <f>C196/B196*100</f>
        <v>344</v>
      </c>
      <c r="E196" s="246"/>
    </row>
    <row r="197" s="151" customFormat="1" spans="1:5">
      <c r="A197" s="250" t="s">
        <v>277</v>
      </c>
      <c r="B197" s="247"/>
      <c r="C197" s="247">
        <f>C198</f>
        <v>42</v>
      </c>
      <c r="D197" s="248"/>
      <c r="E197" s="246"/>
    </row>
    <row r="198" s="151" customFormat="1" spans="1:5">
      <c r="A198" s="250" t="s">
        <v>278</v>
      </c>
      <c r="B198" s="247"/>
      <c r="C198" s="247">
        <v>42</v>
      </c>
      <c r="D198" s="248"/>
      <c r="E198" s="246"/>
    </row>
    <row r="199" s="151" customFormat="1" spans="1:5">
      <c r="A199" s="250" t="s">
        <v>279</v>
      </c>
      <c r="B199" s="247">
        <f>SUM(B200:B200)</f>
        <v>0</v>
      </c>
      <c r="C199" s="247">
        <f>SUM(C200:C200)</f>
        <v>9</v>
      </c>
      <c r="D199" s="248"/>
      <c r="E199" s="246"/>
    </row>
    <row r="200" s="151" customFormat="1" spans="1:5">
      <c r="A200" s="250" t="s">
        <v>280</v>
      </c>
      <c r="B200" s="247"/>
      <c r="C200" s="247">
        <v>9</v>
      </c>
      <c r="D200" s="248"/>
      <c r="E200" s="246"/>
    </row>
    <row r="201" s="151" customFormat="1" spans="1:5">
      <c r="A201" s="250" t="s">
        <v>281</v>
      </c>
      <c r="B201" s="247">
        <f>B202</f>
        <v>0</v>
      </c>
      <c r="C201" s="247">
        <f>C202</f>
        <v>324</v>
      </c>
      <c r="D201" s="248"/>
      <c r="E201" s="246"/>
    </row>
    <row r="202" s="151" customFormat="1" spans="1:5">
      <c r="A202" s="250" t="s">
        <v>282</v>
      </c>
      <c r="B202" s="247"/>
      <c r="C202" s="247">
        <v>324</v>
      </c>
      <c r="D202" s="248"/>
      <c r="E202" s="246"/>
    </row>
    <row r="203" s="151" customFormat="1" spans="1:5">
      <c r="A203" s="246" t="s">
        <v>283</v>
      </c>
      <c r="B203" s="247">
        <f>SUM(B204)</f>
        <v>0</v>
      </c>
      <c r="C203" s="247">
        <f>SUM(C204)</f>
        <v>14</v>
      </c>
      <c r="D203" s="248"/>
      <c r="E203" s="246"/>
    </row>
    <row r="204" s="237" customFormat="1" ht="14.25" spans="1:5">
      <c r="A204" s="252" t="s">
        <v>284</v>
      </c>
      <c r="B204" s="249"/>
      <c r="C204" s="249">
        <v>14</v>
      </c>
      <c r="D204" s="248"/>
      <c r="E204" s="253"/>
    </row>
    <row r="205" s="151" customFormat="1" spans="1:5">
      <c r="A205" s="246" t="s">
        <v>285</v>
      </c>
      <c r="B205" s="247">
        <f>B206+B208+B211+B216+B213</f>
        <v>1231</v>
      </c>
      <c r="C205" s="247">
        <f>C206+C208+C211+C216+C213</f>
        <v>2937</v>
      </c>
      <c r="D205" s="248">
        <f t="shared" ref="D205:D212" si="11">C205/B205*100</f>
        <v>238.586515028432</v>
      </c>
      <c r="E205" s="246"/>
    </row>
    <row r="206" s="151" customFormat="1" spans="1:5">
      <c r="A206" s="246" t="s">
        <v>286</v>
      </c>
      <c r="B206" s="247">
        <f>SUM(B207:B207)</f>
        <v>331</v>
      </c>
      <c r="C206" s="247">
        <f>SUM(C207:C207)</f>
        <v>80</v>
      </c>
      <c r="D206" s="248">
        <f t="shared" si="11"/>
        <v>24.1691842900302</v>
      </c>
      <c r="E206" s="246"/>
    </row>
    <row r="207" s="151" customFormat="1" spans="1:5">
      <c r="A207" s="246" t="s">
        <v>287</v>
      </c>
      <c r="B207" s="249">
        <v>331</v>
      </c>
      <c r="C207" s="249">
        <v>80</v>
      </c>
      <c r="D207" s="248">
        <f t="shared" si="11"/>
        <v>24.1691842900302</v>
      </c>
      <c r="E207" s="246"/>
    </row>
    <row r="208" s="151" customFormat="1" spans="1:5">
      <c r="A208" s="246" t="s">
        <v>288</v>
      </c>
      <c r="B208" s="247">
        <f>SUM(B209:B210)</f>
        <v>800</v>
      </c>
      <c r="C208" s="247">
        <f>SUM(C209:C210)</f>
        <v>2831</v>
      </c>
      <c r="D208" s="248">
        <f t="shared" si="11"/>
        <v>353.875</v>
      </c>
      <c r="E208" s="246"/>
    </row>
    <row r="209" s="151" customFormat="1" spans="1:5">
      <c r="A209" s="246" t="s">
        <v>289</v>
      </c>
      <c r="B209" s="247">
        <v>351</v>
      </c>
      <c r="C209" s="247">
        <v>2831</v>
      </c>
      <c r="D209" s="248">
        <f t="shared" si="11"/>
        <v>806.552706552707</v>
      </c>
      <c r="E209" s="246"/>
    </row>
    <row r="210" s="151" customFormat="1" spans="1:5">
      <c r="A210" s="246" t="s">
        <v>290</v>
      </c>
      <c r="B210" s="247">
        <v>449</v>
      </c>
      <c r="C210" s="247"/>
      <c r="D210" s="248">
        <f t="shared" si="11"/>
        <v>0</v>
      </c>
      <c r="E210" s="246"/>
    </row>
    <row r="211" s="151" customFormat="1" spans="1:5">
      <c r="A211" s="246" t="s">
        <v>291</v>
      </c>
      <c r="B211" s="247">
        <f>SUM(B212)</f>
        <v>100</v>
      </c>
      <c r="C211" s="247">
        <f>SUM(C212)</f>
        <v>0</v>
      </c>
      <c r="D211" s="248">
        <f t="shared" si="11"/>
        <v>0</v>
      </c>
      <c r="E211" s="246"/>
    </row>
    <row r="212" s="151" customFormat="1" spans="1:5">
      <c r="A212" s="246" t="s">
        <v>292</v>
      </c>
      <c r="B212" s="247">
        <v>100</v>
      </c>
      <c r="C212" s="247"/>
      <c r="D212" s="248">
        <f t="shared" si="11"/>
        <v>0</v>
      </c>
      <c r="E212" s="246"/>
    </row>
    <row r="213" s="151" customFormat="1" spans="1:5">
      <c r="A213" s="246" t="s">
        <v>293</v>
      </c>
      <c r="B213" s="247">
        <f>SUM(B215)</f>
        <v>0</v>
      </c>
      <c r="C213" s="247">
        <f>C214+C215</f>
        <v>5</v>
      </c>
      <c r="D213" s="248"/>
      <c r="E213" s="246"/>
    </row>
    <row r="214" s="151" customFormat="1" spans="1:5">
      <c r="A214" s="246" t="s">
        <v>294</v>
      </c>
      <c r="B214" s="247"/>
      <c r="C214" s="247">
        <v>1</v>
      </c>
      <c r="D214" s="248"/>
      <c r="E214" s="246"/>
    </row>
    <row r="215" s="151" customFormat="1" spans="1:5">
      <c r="A215" s="246" t="s">
        <v>295</v>
      </c>
      <c r="B215" s="247"/>
      <c r="C215" s="247">
        <v>4</v>
      </c>
      <c r="D215" s="248"/>
      <c r="E215" s="246"/>
    </row>
    <row r="216" s="151" customFormat="1" spans="1:5">
      <c r="A216" s="246" t="s">
        <v>296</v>
      </c>
      <c r="B216" s="247">
        <f>SUM(B217)</f>
        <v>0</v>
      </c>
      <c r="C216" s="247">
        <f>SUM(C217)</f>
        <v>21</v>
      </c>
      <c r="D216" s="248"/>
      <c r="E216" s="246"/>
    </row>
    <row r="217" s="151" customFormat="1" spans="1:5">
      <c r="A217" s="246" t="s">
        <v>297</v>
      </c>
      <c r="B217" s="247"/>
      <c r="C217" s="247">
        <v>21</v>
      </c>
      <c r="D217" s="248"/>
      <c r="E217" s="246"/>
    </row>
    <row r="218" s="151" customFormat="1" spans="1:5">
      <c r="A218" s="246" t="s">
        <v>298</v>
      </c>
      <c r="B218" s="247">
        <f>B219+B223+B226+B228</f>
        <v>21746</v>
      </c>
      <c r="C218" s="247">
        <f>C219+C223+C226+C228</f>
        <v>25492</v>
      </c>
      <c r="D218" s="248">
        <f t="shared" ref="D218:D223" si="12">C218/B218*100</f>
        <v>117.226156534535</v>
      </c>
      <c r="E218" s="246"/>
    </row>
    <row r="219" s="151" customFormat="1" spans="1:5">
      <c r="A219" s="246" t="s">
        <v>299</v>
      </c>
      <c r="B219" s="247">
        <f>SUM(B220:B222)</f>
        <v>550</v>
      </c>
      <c r="C219" s="247">
        <f>SUM(C220:C222)</f>
        <v>585</v>
      </c>
      <c r="D219" s="248">
        <f t="shared" si="12"/>
        <v>106.363636363636</v>
      </c>
      <c r="E219" s="246"/>
    </row>
    <row r="220" s="151" customFormat="1" spans="1:5">
      <c r="A220" s="246" t="s">
        <v>251</v>
      </c>
      <c r="B220" s="247">
        <v>139</v>
      </c>
      <c r="C220" s="247">
        <v>140</v>
      </c>
      <c r="D220" s="248">
        <f t="shared" si="12"/>
        <v>100.719424460432</v>
      </c>
      <c r="E220" s="246"/>
    </row>
    <row r="221" s="151" customFormat="1" spans="1:5">
      <c r="A221" s="246" t="s">
        <v>300</v>
      </c>
      <c r="B221" s="247">
        <v>386</v>
      </c>
      <c r="C221" s="247">
        <v>403</v>
      </c>
      <c r="D221" s="248">
        <f t="shared" si="12"/>
        <v>104.40414507772</v>
      </c>
      <c r="E221" s="246"/>
    </row>
    <row r="222" s="151" customFormat="1" spans="1:5">
      <c r="A222" s="246" t="s">
        <v>301</v>
      </c>
      <c r="B222" s="249">
        <v>25</v>
      </c>
      <c r="C222" s="249">
        <v>42</v>
      </c>
      <c r="D222" s="248">
        <f t="shared" si="12"/>
        <v>168</v>
      </c>
      <c r="E222" s="246"/>
    </row>
    <row r="223" s="151" customFormat="1" spans="1:5">
      <c r="A223" s="246" t="s">
        <v>302</v>
      </c>
      <c r="B223" s="247">
        <f>SUM(B224:B225)</f>
        <v>12747</v>
      </c>
      <c r="C223" s="247">
        <f>SUM(C224:C225)</f>
        <v>13328</v>
      </c>
      <c r="D223" s="248">
        <f t="shared" si="12"/>
        <v>104.557935200439</v>
      </c>
      <c r="E223" s="246"/>
    </row>
    <row r="224" s="151" customFormat="1" spans="1:5">
      <c r="A224" s="246" t="s">
        <v>303</v>
      </c>
      <c r="B224" s="249"/>
      <c r="C224" s="249">
        <v>83</v>
      </c>
      <c r="D224" s="248"/>
      <c r="E224" s="246"/>
    </row>
    <row r="225" s="151" customFormat="1" spans="1:5">
      <c r="A225" s="246" t="s">
        <v>304</v>
      </c>
      <c r="B225" s="249">
        <v>12747</v>
      </c>
      <c r="C225" s="249">
        <v>13245</v>
      </c>
      <c r="D225" s="248">
        <f t="shared" ref="D225:D236" si="13">C225/B225*100</f>
        <v>103.906801600377</v>
      </c>
      <c r="E225" s="246"/>
    </row>
    <row r="226" s="151" customFormat="1" spans="1:5">
      <c r="A226" s="246" t="s">
        <v>305</v>
      </c>
      <c r="B226" s="247">
        <f>SUM(B227)</f>
        <v>1600</v>
      </c>
      <c r="C226" s="247">
        <f>SUM(C227)</f>
        <v>966</v>
      </c>
      <c r="D226" s="248">
        <f t="shared" si="13"/>
        <v>60.375</v>
      </c>
      <c r="E226" s="246"/>
    </row>
    <row r="227" s="151" customFormat="1" spans="1:5">
      <c r="A227" s="246" t="s">
        <v>306</v>
      </c>
      <c r="B227" s="247">
        <v>1600</v>
      </c>
      <c r="C227" s="247">
        <v>966</v>
      </c>
      <c r="D227" s="248">
        <f t="shared" si="13"/>
        <v>60.375</v>
      </c>
      <c r="E227" s="246"/>
    </row>
    <row r="228" s="151" customFormat="1" spans="1:5">
      <c r="A228" s="246" t="s">
        <v>307</v>
      </c>
      <c r="B228" s="247">
        <f>SUM(B229)</f>
        <v>6849</v>
      </c>
      <c r="C228" s="247">
        <f>SUM(C229)</f>
        <v>10613</v>
      </c>
      <c r="D228" s="248">
        <f t="shared" si="13"/>
        <v>154.956928018689</v>
      </c>
      <c r="E228" s="246"/>
    </row>
    <row r="229" s="151" customFormat="1" spans="1:5">
      <c r="A229" s="246" t="s">
        <v>308</v>
      </c>
      <c r="B229" s="247">
        <v>6849</v>
      </c>
      <c r="C229" s="247">
        <v>10613</v>
      </c>
      <c r="D229" s="248">
        <f t="shared" si="13"/>
        <v>154.956928018689</v>
      </c>
      <c r="E229" s="246"/>
    </row>
    <row r="230" s="151" customFormat="1" spans="1:5">
      <c r="A230" s="246" t="s">
        <v>309</v>
      </c>
      <c r="B230" s="247">
        <f>B231+B243+B249+B258+B266+B268+B271+B273</f>
        <v>5731</v>
      </c>
      <c r="C230" s="247">
        <f>C231+C243+C249+C258+C266+C268+C271+C273</f>
        <v>7319</v>
      </c>
      <c r="D230" s="248">
        <f t="shared" si="13"/>
        <v>127.708951317397</v>
      </c>
      <c r="E230" s="246"/>
    </row>
    <row r="231" s="151" customFormat="1" spans="1:5">
      <c r="A231" s="246" t="s">
        <v>310</v>
      </c>
      <c r="B231" s="247">
        <f>SUM(B232:B242)</f>
        <v>2762</v>
      </c>
      <c r="C231" s="247">
        <f>SUM(C232:C242)</f>
        <v>1176</v>
      </c>
      <c r="D231" s="248">
        <f t="shared" si="13"/>
        <v>42.5778421433744</v>
      </c>
      <c r="E231" s="246"/>
    </row>
    <row r="232" s="237" customFormat="1" ht="14.25" spans="1:5">
      <c r="A232" s="252" t="s">
        <v>251</v>
      </c>
      <c r="B232" s="249">
        <v>37</v>
      </c>
      <c r="C232" s="249">
        <v>38</v>
      </c>
      <c r="D232" s="248">
        <f t="shared" si="13"/>
        <v>102.702702702703</v>
      </c>
      <c r="E232" s="253"/>
    </row>
    <row r="233" s="151" customFormat="1" spans="1:5">
      <c r="A233" s="246" t="s">
        <v>311</v>
      </c>
      <c r="B233" s="247">
        <v>66</v>
      </c>
      <c r="C233" s="247">
        <v>70</v>
      </c>
      <c r="D233" s="248">
        <f t="shared" si="13"/>
        <v>106.060606060606</v>
      </c>
      <c r="E233" s="246"/>
    </row>
    <row r="234" s="151" customFormat="1" spans="1:5">
      <c r="A234" s="246" t="s">
        <v>312</v>
      </c>
      <c r="B234" s="247">
        <v>3</v>
      </c>
      <c r="C234" s="247">
        <v>3</v>
      </c>
      <c r="D234" s="248">
        <f t="shared" si="13"/>
        <v>100</v>
      </c>
      <c r="E234" s="246"/>
    </row>
    <row r="235" s="151" customFormat="1" spans="1:5">
      <c r="A235" s="246" t="s">
        <v>313</v>
      </c>
      <c r="B235" s="247">
        <v>32</v>
      </c>
      <c r="C235" s="247">
        <v>45</v>
      </c>
      <c r="D235" s="248">
        <f t="shared" si="13"/>
        <v>140.625</v>
      </c>
      <c r="E235" s="246"/>
    </row>
    <row r="236" s="151" customFormat="1" spans="1:5">
      <c r="A236" s="246" t="s">
        <v>314</v>
      </c>
      <c r="B236" s="247">
        <v>2</v>
      </c>
      <c r="C236" s="247">
        <v>4</v>
      </c>
      <c r="D236" s="248">
        <f t="shared" si="13"/>
        <v>200</v>
      </c>
      <c r="E236" s="246"/>
    </row>
    <row r="237" s="151" customFormat="1" spans="1:5">
      <c r="A237" s="246" t="s">
        <v>315</v>
      </c>
      <c r="B237" s="247"/>
      <c r="C237" s="247">
        <v>40</v>
      </c>
      <c r="D237" s="248"/>
      <c r="E237" s="246"/>
    </row>
    <row r="238" s="151" customFormat="1" spans="1:5">
      <c r="A238" s="246" t="s">
        <v>316</v>
      </c>
      <c r="B238" s="247"/>
      <c r="C238" s="247">
        <v>5</v>
      </c>
      <c r="D238" s="248"/>
      <c r="E238" s="246"/>
    </row>
    <row r="239" s="151" customFormat="1" spans="1:5">
      <c r="A239" s="246" t="s">
        <v>317</v>
      </c>
      <c r="B239" s="247">
        <v>10</v>
      </c>
      <c r="C239" s="247">
        <v>8</v>
      </c>
      <c r="D239" s="248">
        <f t="shared" ref="D239:D244" si="14">C239/B239*100</f>
        <v>80</v>
      </c>
      <c r="E239" s="246"/>
    </row>
    <row r="240" s="151" customFormat="1" spans="1:5">
      <c r="A240" s="246" t="s">
        <v>318</v>
      </c>
      <c r="B240" s="247">
        <v>80</v>
      </c>
      <c r="C240" s="247"/>
      <c r="D240" s="248">
        <f t="shared" si="14"/>
        <v>0</v>
      </c>
      <c r="E240" s="246"/>
    </row>
    <row r="241" s="151" customFormat="1" spans="1:5">
      <c r="A241" s="246" t="s">
        <v>319</v>
      </c>
      <c r="B241" s="247">
        <v>1</v>
      </c>
      <c r="C241" s="247"/>
      <c r="D241" s="248">
        <f t="shared" si="14"/>
        <v>0</v>
      </c>
      <c r="E241" s="246"/>
    </row>
    <row r="242" s="151" customFormat="1" spans="1:5">
      <c r="A242" s="246" t="s">
        <v>320</v>
      </c>
      <c r="B242" s="247">
        <v>2531</v>
      </c>
      <c r="C242" s="247">
        <v>963</v>
      </c>
      <c r="D242" s="248">
        <f t="shared" si="14"/>
        <v>38.0482022915844</v>
      </c>
      <c r="E242" s="246"/>
    </row>
    <row r="243" s="151" customFormat="1" spans="1:5">
      <c r="A243" s="246" t="s">
        <v>321</v>
      </c>
      <c r="B243" s="247">
        <f>SUM(B244:B248)</f>
        <v>131</v>
      </c>
      <c r="C243" s="247">
        <f>SUM(C244:C248)</f>
        <v>523</v>
      </c>
      <c r="D243" s="248">
        <f t="shared" si="14"/>
        <v>399.236641221374</v>
      </c>
      <c r="E243" s="246"/>
    </row>
    <row r="244" s="151" customFormat="1" spans="1:5">
      <c r="A244" s="246" t="s">
        <v>322</v>
      </c>
      <c r="B244" s="247">
        <v>50</v>
      </c>
      <c r="C244" s="247">
        <v>8</v>
      </c>
      <c r="D244" s="248">
        <f t="shared" si="14"/>
        <v>16</v>
      </c>
      <c r="E244" s="246"/>
    </row>
    <row r="245" s="151" customFormat="1" spans="1:5">
      <c r="A245" s="246" t="s">
        <v>323</v>
      </c>
      <c r="B245" s="247"/>
      <c r="C245" s="247">
        <v>27</v>
      </c>
      <c r="D245" s="248"/>
      <c r="E245" s="246"/>
    </row>
    <row r="246" s="151" customFormat="1" spans="1:5">
      <c r="A246" s="246" t="s">
        <v>324</v>
      </c>
      <c r="B246" s="247">
        <v>5</v>
      </c>
      <c r="C246" s="247">
        <v>205</v>
      </c>
      <c r="D246" s="248">
        <f>C246/B246*100</f>
        <v>4100</v>
      </c>
      <c r="E246" s="246"/>
    </row>
    <row r="247" s="151" customFormat="1" spans="1:5">
      <c r="A247" s="246" t="s">
        <v>325</v>
      </c>
      <c r="B247" s="247">
        <v>5</v>
      </c>
      <c r="C247" s="247">
        <v>5</v>
      </c>
      <c r="D247" s="248">
        <f>C247/B247*100</f>
        <v>100</v>
      </c>
      <c r="E247" s="246"/>
    </row>
    <row r="248" s="151" customFormat="1" spans="1:5">
      <c r="A248" s="246" t="s">
        <v>326</v>
      </c>
      <c r="B248" s="247">
        <v>71</v>
      </c>
      <c r="C248" s="247">
        <v>278</v>
      </c>
      <c r="D248" s="248">
        <f>C248/B248*100</f>
        <v>391.549295774648</v>
      </c>
      <c r="E248" s="246"/>
    </row>
    <row r="249" s="151" customFormat="1" spans="1:5">
      <c r="A249" s="246" t="s">
        <v>327</v>
      </c>
      <c r="B249" s="247">
        <f>SUM(B250:B257)</f>
        <v>113</v>
      </c>
      <c r="C249" s="247">
        <f>SUM(C250:C257)</f>
        <v>245</v>
      </c>
      <c r="D249" s="248">
        <f>C249/B249*100</f>
        <v>216.814159292035</v>
      </c>
      <c r="E249" s="246"/>
    </row>
    <row r="250" s="151" customFormat="1" spans="1:5">
      <c r="A250" s="246" t="s">
        <v>328</v>
      </c>
      <c r="B250" s="249">
        <v>5</v>
      </c>
      <c r="C250" s="249">
        <v>5</v>
      </c>
      <c r="D250" s="248">
        <f>C250/B250*100</f>
        <v>100</v>
      </c>
      <c r="E250" s="246"/>
    </row>
    <row r="251" s="151" customFormat="1" spans="1:5">
      <c r="A251" s="246" t="s">
        <v>329</v>
      </c>
      <c r="B251" s="247"/>
      <c r="C251" s="247">
        <v>80</v>
      </c>
      <c r="D251" s="248"/>
      <c r="E251" s="246"/>
    </row>
    <row r="252" s="151" customFormat="1" spans="1:5">
      <c r="A252" s="246" t="s">
        <v>330</v>
      </c>
      <c r="B252" s="247">
        <v>80</v>
      </c>
      <c r="C252" s="247"/>
      <c r="D252" s="248">
        <f>C252/B252*100</f>
        <v>0</v>
      </c>
      <c r="E252" s="246"/>
    </row>
    <row r="253" s="151" customFormat="1" spans="1:5">
      <c r="A253" s="246" t="s">
        <v>331</v>
      </c>
      <c r="B253" s="247">
        <v>23</v>
      </c>
      <c r="C253" s="247">
        <v>23</v>
      </c>
      <c r="D253" s="248">
        <f>C253/B253*100</f>
        <v>100</v>
      </c>
      <c r="E253" s="246"/>
    </row>
    <row r="254" s="151" customFormat="1" spans="1:5">
      <c r="A254" s="246" t="s">
        <v>332</v>
      </c>
      <c r="B254" s="247">
        <v>3</v>
      </c>
      <c r="C254" s="247">
        <v>3</v>
      </c>
      <c r="D254" s="248">
        <f>C254/B254*100</f>
        <v>100</v>
      </c>
      <c r="E254" s="246"/>
    </row>
    <row r="255" s="151" customFormat="1" spans="1:5">
      <c r="A255" s="246" t="s">
        <v>333</v>
      </c>
      <c r="B255" s="247">
        <v>2</v>
      </c>
      <c r="C255" s="247">
        <v>7</v>
      </c>
      <c r="D255" s="248">
        <f>C255/B255*100</f>
        <v>350</v>
      </c>
      <c r="E255" s="246"/>
    </row>
    <row r="256" s="151" customFormat="1" spans="1:5">
      <c r="A256" s="246" t="s">
        <v>334</v>
      </c>
      <c r="B256" s="247"/>
      <c r="C256" s="247">
        <v>12</v>
      </c>
      <c r="D256" s="248"/>
      <c r="E256" s="246"/>
    </row>
    <row r="257" s="151" customFormat="1" spans="1:5">
      <c r="A257" s="246" t="s">
        <v>335</v>
      </c>
      <c r="B257" s="249"/>
      <c r="C257" s="249">
        <v>115</v>
      </c>
      <c r="D257" s="248"/>
      <c r="E257" s="246"/>
    </row>
    <row r="258" s="151" customFormat="1" spans="1:5">
      <c r="A258" s="246" t="s">
        <v>336</v>
      </c>
      <c r="B258" s="247">
        <f>SUM(B259:B265)</f>
        <v>1918</v>
      </c>
      <c r="C258" s="247">
        <f>SUM(C259:C265)</f>
        <v>4595</v>
      </c>
      <c r="D258" s="248">
        <f t="shared" ref="D256:D281" si="15">C258/B258*100</f>
        <v>239.572471324296</v>
      </c>
      <c r="E258" s="246"/>
    </row>
    <row r="259" s="151" customFormat="1" spans="1:5">
      <c r="A259" s="246" t="s">
        <v>102</v>
      </c>
      <c r="B259" s="247">
        <v>13</v>
      </c>
      <c r="C259" s="247">
        <v>12</v>
      </c>
      <c r="D259" s="248">
        <f t="shared" si="15"/>
        <v>92.3076923076923</v>
      </c>
      <c r="E259" s="246"/>
    </row>
    <row r="260" s="151" customFormat="1" spans="1:5">
      <c r="A260" s="246" t="s">
        <v>337</v>
      </c>
      <c r="B260" s="247">
        <v>34</v>
      </c>
      <c r="C260" s="247">
        <v>33</v>
      </c>
      <c r="D260" s="248">
        <f t="shared" si="15"/>
        <v>97.0588235294118</v>
      </c>
      <c r="E260" s="246"/>
    </row>
    <row r="261" s="151" customFormat="1" spans="1:5">
      <c r="A261" s="246" t="s">
        <v>338</v>
      </c>
      <c r="B261" s="247">
        <v>1223</v>
      </c>
      <c r="C261" s="247">
        <v>2595</v>
      </c>
      <c r="D261" s="248">
        <f t="shared" si="15"/>
        <v>212.183156173344</v>
      </c>
      <c r="E261" s="246"/>
    </row>
    <row r="262" s="151" customFormat="1" spans="1:5">
      <c r="A262" s="246" t="s">
        <v>339</v>
      </c>
      <c r="B262" s="247">
        <v>591</v>
      </c>
      <c r="C262" s="247">
        <v>1826</v>
      </c>
      <c r="D262" s="248">
        <f t="shared" si="15"/>
        <v>308.967851099831</v>
      </c>
      <c r="E262" s="246"/>
    </row>
    <row r="263" s="151" customFormat="1" spans="1:5">
      <c r="A263" s="246" t="s">
        <v>340</v>
      </c>
      <c r="B263" s="247">
        <v>13</v>
      </c>
      <c r="C263" s="247">
        <v>15</v>
      </c>
      <c r="D263" s="248">
        <f t="shared" si="15"/>
        <v>115.384615384615</v>
      </c>
      <c r="E263" s="246"/>
    </row>
    <row r="264" s="151" customFormat="1" spans="1:5">
      <c r="A264" s="246" t="s">
        <v>341</v>
      </c>
      <c r="B264" s="247">
        <v>15</v>
      </c>
      <c r="C264" s="247">
        <v>15</v>
      </c>
      <c r="D264" s="248">
        <f t="shared" si="15"/>
        <v>100</v>
      </c>
      <c r="E264" s="246"/>
    </row>
    <row r="265" s="151" customFormat="1" spans="1:5">
      <c r="A265" s="246" t="s">
        <v>342</v>
      </c>
      <c r="B265" s="247">
        <v>29</v>
      </c>
      <c r="C265" s="247">
        <v>99</v>
      </c>
      <c r="D265" s="248">
        <f t="shared" si="15"/>
        <v>341.379310344828</v>
      </c>
      <c r="E265" s="246"/>
    </row>
    <row r="266" s="151" customFormat="1" spans="1:5">
      <c r="A266" s="246" t="s">
        <v>343</v>
      </c>
      <c r="B266" s="247">
        <f>SUM(B267:B267)</f>
        <v>122</v>
      </c>
      <c r="C266" s="247">
        <f>SUM(C267:C267)</f>
        <v>94</v>
      </c>
      <c r="D266" s="248">
        <f t="shared" si="15"/>
        <v>77.0491803278689</v>
      </c>
      <c r="E266" s="246"/>
    </row>
    <row r="267" s="151" customFormat="1" spans="1:5">
      <c r="A267" s="246" t="s">
        <v>344</v>
      </c>
      <c r="B267" s="247">
        <v>122</v>
      </c>
      <c r="C267" s="247">
        <v>94</v>
      </c>
      <c r="D267" s="248">
        <f t="shared" si="15"/>
        <v>77.0491803278689</v>
      </c>
      <c r="E267" s="246"/>
    </row>
    <row r="268" s="151" customFormat="1" spans="1:5">
      <c r="A268" s="246" t="s">
        <v>345</v>
      </c>
      <c r="B268" s="247">
        <f>SUM(B269:B270)</f>
        <v>655</v>
      </c>
      <c r="C268" s="247">
        <f>SUM(C269:C270)</f>
        <v>645</v>
      </c>
      <c r="D268" s="248">
        <f t="shared" si="15"/>
        <v>98.4732824427481</v>
      </c>
      <c r="E268" s="246"/>
    </row>
    <row r="269" s="151" customFormat="1" spans="1:5">
      <c r="A269" s="246" t="s">
        <v>346</v>
      </c>
      <c r="B269" s="247">
        <v>10</v>
      </c>
      <c r="C269" s="247">
        <v>10</v>
      </c>
      <c r="D269" s="248">
        <f t="shared" si="15"/>
        <v>100</v>
      </c>
      <c r="E269" s="246"/>
    </row>
    <row r="270" s="151" customFormat="1" spans="1:5">
      <c r="A270" s="246" t="s">
        <v>347</v>
      </c>
      <c r="B270" s="247">
        <v>645</v>
      </c>
      <c r="C270" s="247">
        <v>635</v>
      </c>
      <c r="D270" s="248">
        <f t="shared" si="15"/>
        <v>98.4496124031008</v>
      </c>
      <c r="E270" s="246"/>
    </row>
    <row r="271" s="151" customFormat="1" spans="1:5">
      <c r="A271" s="246" t="s">
        <v>348</v>
      </c>
      <c r="B271" s="247">
        <f>SUM(B272:B272)</f>
        <v>10</v>
      </c>
      <c r="C271" s="247">
        <f>SUM(C272:C272)</f>
        <v>11</v>
      </c>
      <c r="D271" s="248">
        <f t="shared" si="15"/>
        <v>110</v>
      </c>
      <c r="E271" s="246"/>
    </row>
    <row r="272" s="151" customFormat="1" spans="1:5">
      <c r="A272" s="246" t="s">
        <v>349</v>
      </c>
      <c r="B272" s="247">
        <v>10</v>
      </c>
      <c r="C272" s="247">
        <v>11</v>
      </c>
      <c r="D272" s="248">
        <f t="shared" si="15"/>
        <v>110</v>
      </c>
      <c r="E272" s="246"/>
    </row>
    <row r="273" s="151" customFormat="1" spans="1:5">
      <c r="A273" s="246" t="s">
        <v>350</v>
      </c>
      <c r="B273" s="247">
        <f>SUM(B274)</f>
        <v>20</v>
      </c>
      <c r="C273" s="247">
        <f>SUM(C274)</f>
        <v>30</v>
      </c>
      <c r="D273" s="248">
        <f t="shared" si="15"/>
        <v>150</v>
      </c>
      <c r="E273" s="246"/>
    </row>
    <row r="274" s="151" customFormat="1" spans="1:5">
      <c r="A274" s="246" t="s">
        <v>351</v>
      </c>
      <c r="B274" s="247">
        <v>20</v>
      </c>
      <c r="C274" s="247">
        <v>30</v>
      </c>
      <c r="D274" s="248">
        <f t="shared" si="15"/>
        <v>150</v>
      </c>
      <c r="E274" s="246"/>
    </row>
    <row r="275" s="151" customFormat="1" spans="1:5">
      <c r="A275" s="246" t="s">
        <v>352</v>
      </c>
      <c r="B275" s="247">
        <f>B276</f>
        <v>110</v>
      </c>
      <c r="C275" s="247">
        <f>C276</f>
        <v>110</v>
      </c>
      <c r="D275" s="248">
        <f t="shared" si="15"/>
        <v>100</v>
      </c>
      <c r="E275" s="246"/>
    </row>
    <row r="276" s="151" customFormat="1" spans="1:5">
      <c r="A276" s="246" t="s">
        <v>353</v>
      </c>
      <c r="B276" s="247">
        <f>SUM(B277:B278)</f>
        <v>110</v>
      </c>
      <c r="C276" s="247">
        <f>SUM(C277:C278)</f>
        <v>110</v>
      </c>
      <c r="D276" s="248">
        <f t="shared" si="15"/>
        <v>100</v>
      </c>
      <c r="E276" s="246"/>
    </row>
    <row r="277" s="151" customFormat="1" spans="1:5">
      <c r="A277" s="246" t="s">
        <v>354</v>
      </c>
      <c r="B277" s="247">
        <v>2</v>
      </c>
      <c r="C277" s="247">
        <v>2</v>
      </c>
      <c r="D277" s="248">
        <f t="shared" si="15"/>
        <v>100</v>
      </c>
      <c r="E277" s="246"/>
    </row>
    <row r="278" s="151" customFormat="1" spans="1:5">
      <c r="A278" s="246" t="s">
        <v>355</v>
      </c>
      <c r="B278" s="247">
        <v>108</v>
      </c>
      <c r="C278" s="247">
        <v>108</v>
      </c>
      <c r="D278" s="248">
        <f t="shared" si="15"/>
        <v>100</v>
      </c>
      <c r="E278" s="246"/>
    </row>
    <row r="279" s="151" customFormat="1" spans="1:5">
      <c r="A279" s="246" t="s">
        <v>356</v>
      </c>
      <c r="B279" s="247">
        <f>B280+B283+B285+B289+B291</f>
        <v>1489</v>
      </c>
      <c r="C279" s="247">
        <f>C280+C283+C285+C289+C291</f>
        <v>3618</v>
      </c>
      <c r="D279" s="248">
        <f t="shared" si="15"/>
        <v>242.981867024849</v>
      </c>
      <c r="E279" s="246"/>
    </row>
    <row r="280" s="151" customFormat="1" spans="1:5">
      <c r="A280" s="246" t="s">
        <v>357</v>
      </c>
      <c r="B280" s="247">
        <f>SUM(B281:B282)</f>
        <v>45</v>
      </c>
      <c r="C280" s="247">
        <f>SUM(C281:C282)</f>
        <v>40</v>
      </c>
      <c r="D280" s="248">
        <f t="shared" si="15"/>
        <v>88.8888888888889</v>
      </c>
      <c r="E280" s="246"/>
    </row>
    <row r="281" s="151" customFormat="1" spans="1:5">
      <c r="A281" s="246" t="s">
        <v>102</v>
      </c>
      <c r="B281" s="247">
        <v>45</v>
      </c>
      <c r="C281" s="247"/>
      <c r="D281" s="248">
        <f t="shared" si="15"/>
        <v>0</v>
      </c>
      <c r="E281" s="246"/>
    </row>
    <row r="282" s="151" customFormat="1" spans="1:5">
      <c r="A282" s="246" t="s">
        <v>358</v>
      </c>
      <c r="B282" s="247"/>
      <c r="C282" s="247">
        <v>40</v>
      </c>
      <c r="D282" s="248"/>
      <c r="E282" s="246"/>
    </row>
    <row r="283" s="151" customFormat="1" spans="1:5">
      <c r="A283" s="246" t="s">
        <v>359</v>
      </c>
      <c r="B283" s="247">
        <f>SUM(B284:B284)</f>
        <v>0</v>
      </c>
      <c r="C283" s="247">
        <f>SUM(C284:C284)</f>
        <v>940</v>
      </c>
      <c r="D283" s="248"/>
      <c r="E283" s="246"/>
    </row>
    <row r="284" s="151" customFormat="1" spans="1:5">
      <c r="A284" s="246" t="s">
        <v>360</v>
      </c>
      <c r="B284" s="247"/>
      <c r="C284" s="247">
        <v>940</v>
      </c>
      <c r="D284" s="248"/>
      <c r="E284" s="246"/>
    </row>
    <row r="285" s="151" customFormat="1" spans="1:5">
      <c r="A285" s="246" t="s">
        <v>361</v>
      </c>
      <c r="B285" s="247">
        <f>SUM(B286:B288)</f>
        <v>1434</v>
      </c>
      <c r="C285" s="247">
        <f>SUM(C286:C288)</f>
        <v>220</v>
      </c>
      <c r="D285" s="248">
        <f>C285/B285*100</f>
        <v>15.3417015341702</v>
      </c>
      <c r="E285" s="246"/>
    </row>
    <row r="286" s="151" customFormat="1" spans="1:5">
      <c r="A286" s="246" t="s">
        <v>102</v>
      </c>
      <c r="B286" s="247"/>
      <c r="C286" s="247">
        <v>46</v>
      </c>
      <c r="D286" s="248"/>
      <c r="E286" s="246"/>
    </row>
    <row r="287" s="151" customFormat="1" spans="1:5">
      <c r="A287" s="246" t="s">
        <v>362</v>
      </c>
      <c r="B287" s="247">
        <v>355</v>
      </c>
      <c r="C287" s="247">
        <v>140</v>
      </c>
      <c r="D287" s="248">
        <f>C287/B287*100</f>
        <v>39.4366197183099</v>
      </c>
      <c r="E287" s="246"/>
    </row>
    <row r="288" s="151" customFormat="1" spans="1:5">
      <c r="A288" s="246" t="s">
        <v>363</v>
      </c>
      <c r="B288" s="247">
        <v>1079</v>
      </c>
      <c r="C288" s="247">
        <v>34</v>
      </c>
      <c r="D288" s="248">
        <f>C288/B288*100</f>
        <v>3.15106580166821</v>
      </c>
      <c r="E288" s="246"/>
    </row>
    <row r="289" s="151" customFormat="1" spans="1:5">
      <c r="A289" s="246" t="s">
        <v>364</v>
      </c>
      <c r="B289" s="247">
        <f>SUM(B290:B290)</f>
        <v>10</v>
      </c>
      <c r="C289" s="247">
        <f>SUM(C290:C290)</f>
        <v>1702</v>
      </c>
      <c r="D289" s="248">
        <f>C289/B289*100</f>
        <v>17020</v>
      </c>
      <c r="E289" s="246"/>
    </row>
    <row r="290" s="151" customFormat="1" spans="1:5">
      <c r="A290" s="246" t="s">
        <v>365</v>
      </c>
      <c r="B290" s="247">
        <v>10</v>
      </c>
      <c r="C290" s="247">
        <v>1702</v>
      </c>
      <c r="D290" s="248">
        <f>C290/B290*100</f>
        <v>17020</v>
      </c>
      <c r="E290" s="246"/>
    </row>
    <row r="291" s="151" customFormat="1" spans="1:5">
      <c r="A291" s="246" t="s">
        <v>366</v>
      </c>
      <c r="B291" s="247">
        <f>SUM(B292)</f>
        <v>0</v>
      </c>
      <c r="C291" s="247">
        <f>SUM(C292)</f>
        <v>716</v>
      </c>
      <c r="D291" s="248"/>
      <c r="E291" s="246"/>
    </row>
    <row r="292" s="151" customFormat="1" spans="1:5">
      <c r="A292" s="246" t="s">
        <v>367</v>
      </c>
      <c r="B292" s="247"/>
      <c r="C292" s="247">
        <v>716</v>
      </c>
      <c r="D292" s="248"/>
      <c r="E292" s="246"/>
    </row>
    <row r="293" s="151" customFormat="1" spans="1:5">
      <c r="A293" s="246" t="s">
        <v>368</v>
      </c>
      <c r="B293" s="247">
        <f>B294</f>
        <v>233</v>
      </c>
      <c r="C293" s="247">
        <f>C294</f>
        <v>38</v>
      </c>
      <c r="D293" s="248">
        <f t="shared" ref="D293:D310" si="16">C293/B293*100</f>
        <v>16.3090128755365</v>
      </c>
      <c r="E293" s="246"/>
    </row>
    <row r="294" s="151" customFormat="1" spans="1:5">
      <c r="A294" s="246" t="s">
        <v>369</v>
      </c>
      <c r="B294" s="247">
        <f>SUM(B295:B296)</f>
        <v>233</v>
      </c>
      <c r="C294" s="247">
        <f>SUM(C295:C296)</f>
        <v>38</v>
      </c>
      <c r="D294" s="248">
        <f t="shared" si="16"/>
        <v>16.3090128755365</v>
      </c>
      <c r="E294" s="246"/>
    </row>
    <row r="295" s="151" customFormat="1" spans="1:5">
      <c r="A295" s="246" t="s">
        <v>102</v>
      </c>
      <c r="B295" s="247">
        <v>25</v>
      </c>
      <c r="C295" s="247">
        <v>27</v>
      </c>
      <c r="D295" s="248">
        <f t="shared" si="16"/>
        <v>108</v>
      </c>
      <c r="E295" s="246"/>
    </row>
    <row r="296" s="151" customFormat="1" spans="1:5">
      <c r="A296" s="246" t="s">
        <v>370</v>
      </c>
      <c r="B296" s="249">
        <v>208</v>
      </c>
      <c r="C296" s="249">
        <v>11</v>
      </c>
      <c r="D296" s="248">
        <f t="shared" si="16"/>
        <v>5.28846153846154</v>
      </c>
      <c r="E296" s="246"/>
    </row>
    <row r="297" s="151" customFormat="1" spans="1:5">
      <c r="A297" s="246" t="s">
        <v>371</v>
      </c>
      <c r="B297" s="249">
        <f>B298</f>
        <v>70</v>
      </c>
      <c r="C297" s="249">
        <f>C298</f>
        <v>7</v>
      </c>
      <c r="D297" s="248">
        <f t="shared" si="16"/>
        <v>10</v>
      </c>
      <c r="E297" s="246"/>
    </row>
    <row r="298" s="151" customFormat="1" spans="1:5">
      <c r="A298" s="246" t="s">
        <v>372</v>
      </c>
      <c r="B298" s="247">
        <f>SUM(B299)</f>
        <v>70</v>
      </c>
      <c r="C298" s="247">
        <f>SUM(C299)</f>
        <v>7</v>
      </c>
      <c r="D298" s="248">
        <f t="shared" si="16"/>
        <v>10</v>
      </c>
      <c r="E298" s="246"/>
    </row>
    <row r="299" s="151" customFormat="1" spans="1:5">
      <c r="A299" s="246" t="s">
        <v>373</v>
      </c>
      <c r="B299" s="247">
        <v>70</v>
      </c>
      <c r="C299" s="247">
        <v>7</v>
      </c>
      <c r="D299" s="248">
        <f t="shared" si="16"/>
        <v>10</v>
      </c>
      <c r="E299" s="246"/>
    </row>
    <row r="300" s="151" customFormat="1" spans="1:5">
      <c r="A300" s="246" t="s">
        <v>374</v>
      </c>
      <c r="B300" s="247">
        <f>B301+B306</f>
        <v>540</v>
      </c>
      <c r="C300" s="247">
        <f>C301+C306</f>
        <v>353</v>
      </c>
      <c r="D300" s="248">
        <f t="shared" si="16"/>
        <v>65.3703703703704</v>
      </c>
      <c r="E300" s="246"/>
    </row>
    <row r="301" s="151" customFormat="1" spans="1:5">
      <c r="A301" s="246" t="s">
        <v>375</v>
      </c>
      <c r="B301" s="247">
        <f>SUM(B302:B305)</f>
        <v>535</v>
      </c>
      <c r="C301" s="247">
        <f>SUM(C302:C305)</f>
        <v>348</v>
      </c>
      <c r="D301" s="248">
        <f t="shared" si="16"/>
        <v>65.0467289719626</v>
      </c>
      <c r="E301" s="246"/>
    </row>
    <row r="302" s="151" customFormat="1" spans="1:5">
      <c r="A302" s="246" t="s">
        <v>102</v>
      </c>
      <c r="B302" s="247">
        <v>210</v>
      </c>
      <c r="C302" s="247">
        <v>212</v>
      </c>
      <c r="D302" s="248">
        <f t="shared" si="16"/>
        <v>100.952380952381</v>
      </c>
      <c r="E302" s="246"/>
    </row>
    <row r="303" s="151" customFormat="1" spans="1:5">
      <c r="A303" s="246" t="s">
        <v>376</v>
      </c>
      <c r="B303" s="247">
        <v>66</v>
      </c>
      <c r="C303" s="247">
        <v>66</v>
      </c>
      <c r="D303" s="248">
        <f t="shared" si="16"/>
        <v>100</v>
      </c>
      <c r="E303" s="246"/>
    </row>
    <row r="304" s="151" customFormat="1" spans="1:5">
      <c r="A304" s="246" t="s">
        <v>377</v>
      </c>
      <c r="B304" s="247">
        <v>50</v>
      </c>
      <c r="C304" s="247">
        <v>50</v>
      </c>
      <c r="D304" s="248">
        <f t="shared" si="16"/>
        <v>100</v>
      </c>
      <c r="E304" s="246"/>
    </row>
    <row r="305" s="151" customFormat="1" spans="1:5">
      <c r="A305" s="246" t="s">
        <v>378</v>
      </c>
      <c r="B305" s="247">
        <v>209</v>
      </c>
      <c r="C305" s="247">
        <v>20</v>
      </c>
      <c r="D305" s="248">
        <f t="shared" si="16"/>
        <v>9.56937799043062</v>
      </c>
      <c r="E305" s="246"/>
    </row>
    <row r="306" s="237" customFormat="1" ht="14.25" spans="1:5">
      <c r="A306" s="252" t="s">
        <v>379</v>
      </c>
      <c r="B306" s="249">
        <f>SUM(B307:B307)</f>
        <v>5</v>
      </c>
      <c r="C306" s="249">
        <f>SUM(C307:C307)</f>
        <v>5</v>
      </c>
      <c r="D306" s="248">
        <f t="shared" si="16"/>
        <v>100</v>
      </c>
      <c r="E306" s="253"/>
    </row>
    <row r="307" s="237" customFormat="1" ht="14.25" spans="1:5">
      <c r="A307" s="252" t="s">
        <v>380</v>
      </c>
      <c r="B307" s="249">
        <v>5</v>
      </c>
      <c r="C307" s="249">
        <v>5</v>
      </c>
      <c r="D307" s="248">
        <f t="shared" si="16"/>
        <v>100</v>
      </c>
      <c r="E307" s="253"/>
    </row>
    <row r="308" s="151" customFormat="1" spans="1:5">
      <c r="A308" s="246" t="s">
        <v>381</v>
      </c>
      <c r="B308" s="247">
        <f>B309+B313+B315</f>
        <v>4134</v>
      </c>
      <c r="C308" s="247">
        <f>C309+C313+C315</f>
        <v>19985</v>
      </c>
      <c r="D308" s="248">
        <f t="shared" si="16"/>
        <v>483.430091920658</v>
      </c>
      <c r="E308" s="246"/>
    </row>
    <row r="309" s="151" customFormat="1" spans="1:5">
      <c r="A309" s="246" t="s">
        <v>382</v>
      </c>
      <c r="B309" s="247">
        <f>SUM(B310:B312)</f>
        <v>2901</v>
      </c>
      <c r="C309" s="247">
        <f>SUM(C310:C312)</f>
        <v>18787</v>
      </c>
      <c r="D309" s="248">
        <f t="shared" si="16"/>
        <v>647.604274388142</v>
      </c>
      <c r="E309" s="246"/>
    </row>
    <row r="310" s="151" customFormat="1" spans="1:5">
      <c r="A310" s="246" t="s">
        <v>383</v>
      </c>
      <c r="B310" s="247">
        <v>2901</v>
      </c>
      <c r="C310" s="247">
        <v>16783</v>
      </c>
      <c r="D310" s="248">
        <f t="shared" si="16"/>
        <v>578.524646673561</v>
      </c>
      <c r="E310" s="246"/>
    </row>
    <row r="311" s="151" customFormat="1" spans="1:5">
      <c r="A311" s="246" t="s">
        <v>384</v>
      </c>
      <c r="B311" s="247"/>
      <c r="C311" s="247">
        <v>4</v>
      </c>
      <c r="D311" s="248"/>
      <c r="E311" s="246"/>
    </row>
    <row r="312" s="151" customFormat="1" spans="1:5">
      <c r="A312" s="246" t="s">
        <v>385</v>
      </c>
      <c r="B312" s="247"/>
      <c r="C312" s="247">
        <v>2000</v>
      </c>
      <c r="D312" s="248"/>
      <c r="E312" s="246"/>
    </row>
    <row r="313" s="151" customFormat="1" spans="1:5">
      <c r="A313" s="246" t="s">
        <v>386</v>
      </c>
      <c r="B313" s="247">
        <f>SUM(B314:B314)</f>
        <v>1153</v>
      </c>
      <c r="C313" s="247">
        <f>SUM(C314:C314)</f>
        <v>1110</v>
      </c>
      <c r="D313" s="248">
        <f t="shared" ref="D313:D322" si="17">C313/B313*100</f>
        <v>96.2705984388552</v>
      </c>
      <c r="E313" s="246"/>
    </row>
    <row r="314" s="151" customFormat="1" spans="1:5">
      <c r="A314" s="246" t="s">
        <v>387</v>
      </c>
      <c r="B314" s="247">
        <v>1153</v>
      </c>
      <c r="C314" s="247">
        <v>1110</v>
      </c>
      <c r="D314" s="248">
        <f t="shared" si="17"/>
        <v>96.2705984388552</v>
      </c>
      <c r="E314" s="246"/>
    </row>
    <row r="315" s="151" customFormat="1" spans="1:5">
      <c r="A315" s="246" t="s">
        <v>388</v>
      </c>
      <c r="B315" s="247">
        <f>SUM(B316)</f>
        <v>80</v>
      </c>
      <c r="C315" s="247">
        <f>SUM(C316)</f>
        <v>88</v>
      </c>
      <c r="D315" s="248">
        <f t="shared" si="17"/>
        <v>110</v>
      </c>
      <c r="E315" s="246"/>
    </row>
    <row r="316" s="151" customFormat="1" spans="1:5">
      <c r="A316" s="246" t="s">
        <v>389</v>
      </c>
      <c r="B316" s="247">
        <v>80</v>
      </c>
      <c r="C316" s="247">
        <v>88</v>
      </c>
      <c r="D316" s="248">
        <f t="shared" si="17"/>
        <v>110</v>
      </c>
      <c r="E316" s="246"/>
    </row>
    <row r="317" s="151" customFormat="1" spans="1:5">
      <c r="A317" s="246" t="s">
        <v>390</v>
      </c>
      <c r="B317" s="249">
        <f>B326+B328+B318+B322</f>
        <v>472</v>
      </c>
      <c r="C317" s="249">
        <f>C326+C328+C318+C322</f>
        <v>494</v>
      </c>
      <c r="D317" s="248">
        <f t="shared" si="17"/>
        <v>104.661016949153</v>
      </c>
      <c r="E317" s="246"/>
    </row>
    <row r="318" s="151" customFormat="1" spans="1:5">
      <c r="A318" s="246" t="s">
        <v>391</v>
      </c>
      <c r="B318" s="249">
        <f>SUM(B319:B321)</f>
        <v>86</v>
      </c>
      <c r="C318" s="249">
        <f>SUM(C319:C321)</f>
        <v>38</v>
      </c>
      <c r="D318" s="248">
        <f t="shared" si="17"/>
        <v>44.1860465116279</v>
      </c>
      <c r="E318" s="246"/>
    </row>
    <row r="319" s="151" customFormat="1" spans="1:5">
      <c r="A319" s="246" t="s">
        <v>251</v>
      </c>
      <c r="B319" s="249">
        <v>26</v>
      </c>
      <c r="C319" s="249">
        <v>28</v>
      </c>
      <c r="D319" s="248">
        <f t="shared" si="17"/>
        <v>107.692307692308</v>
      </c>
      <c r="E319" s="246"/>
    </row>
    <row r="320" s="151" customFormat="1" spans="1:5">
      <c r="A320" s="246" t="s">
        <v>392</v>
      </c>
      <c r="B320" s="249">
        <v>10</v>
      </c>
      <c r="C320" s="249"/>
      <c r="D320" s="248">
        <f t="shared" si="17"/>
        <v>0</v>
      </c>
      <c r="E320" s="246"/>
    </row>
    <row r="321" s="151" customFormat="1" spans="1:5">
      <c r="A321" s="246" t="s">
        <v>393</v>
      </c>
      <c r="B321" s="249">
        <v>50</v>
      </c>
      <c r="C321" s="249">
        <v>10</v>
      </c>
      <c r="D321" s="248">
        <f t="shared" si="17"/>
        <v>20</v>
      </c>
      <c r="E321" s="246"/>
    </row>
    <row r="322" s="151" customFormat="1" spans="1:5">
      <c r="A322" s="246" t="s">
        <v>394</v>
      </c>
      <c r="B322" s="249">
        <f>SUM(B323:B325)</f>
        <v>368</v>
      </c>
      <c r="C322" s="249">
        <f>SUM(C323:C325)</f>
        <v>433</v>
      </c>
      <c r="D322" s="248">
        <f t="shared" si="17"/>
        <v>117.663043478261</v>
      </c>
      <c r="E322" s="246"/>
    </row>
    <row r="323" s="151" customFormat="1" spans="1:5">
      <c r="A323" s="246" t="s">
        <v>251</v>
      </c>
      <c r="B323" s="249"/>
      <c r="C323" s="249">
        <v>40</v>
      </c>
      <c r="D323" s="248"/>
      <c r="E323" s="246"/>
    </row>
    <row r="324" s="151" customFormat="1" spans="1:5">
      <c r="A324" s="246" t="s">
        <v>395</v>
      </c>
      <c r="B324" s="249">
        <v>368</v>
      </c>
      <c r="C324" s="249"/>
      <c r="D324" s="248">
        <f>C324/B324*100</f>
        <v>0</v>
      </c>
      <c r="E324" s="246"/>
    </row>
    <row r="325" s="151" customFormat="1" spans="1:5">
      <c r="A325" s="246" t="s">
        <v>396</v>
      </c>
      <c r="B325" s="249"/>
      <c r="C325" s="249">
        <v>393</v>
      </c>
      <c r="D325" s="248"/>
      <c r="E325" s="246"/>
    </row>
    <row r="326" s="151" customFormat="1" spans="1:5">
      <c r="A326" s="246" t="s">
        <v>397</v>
      </c>
      <c r="B326" s="249">
        <f>SUM(B327:B327)</f>
        <v>0</v>
      </c>
      <c r="C326" s="249">
        <f>SUM(C327:C327)</f>
        <v>4</v>
      </c>
      <c r="D326" s="248"/>
      <c r="E326" s="246"/>
    </row>
    <row r="327" s="151" customFormat="1" spans="1:5">
      <c r="A327" s="246" t="s">
        <v>398</v>
      </c>
      <c r="B327" s="249"/>
      <c r="C327" s="249">
        <v>4</v>
      </c>
      <c r="D327" s="248"/>
      <c r="E327" s="246"/>
    </row>
    <row r="328" s="151" customFormat="1" spans="1:5">
      <c r="A328" s="246" t="s">
        <v>399</v>
      </c>
      <c r="B328" s="249">
        <f>SUM(B329:B330)</f>
        <v>18</v>
      </c>
      <c r="C328" s="249">
        <f>SUM(C329:C330)</f>
        <v>19</v>
      </c>
      <c r="D328" s="248">
        <f>C328/B328*100</f>
        <v>105.555555555556</v>
      </c>
      <c r="E328" s="246"/>
    </row>
    <row r="329" s="151" customFormat="1" spans="1:5">
      <c r="A329" s="246" t="s">
        <v>400</v>
      </c>
      <c r="B329" s="249"/>
      <c r="C329" s="249">
        <v>6</v>
      </c>
      <c r="D329" s="248"/>
      <c r="E329" s="246"/>
    </row>
    <row r="330" s="151" customFormat="1" spans="1:5">
      <c r="A330" s="246" t="s">
        <v>401</v>
      </c>
      <c r="B330" s="249">
        <v>18</v>
      </c>
      <c r="C330" s="249">
        <v>13</v>
      </c>
      <c r="D330" s="248">
        <f>C330/B330*100</f>
        <v>72.2222222222222</v>
      </c>
      <c r="E330" s="246"/>
    </row>
    <row r="331" s="151" customFormat="1" spans="1:5">
      <c r="A331" s="246" t="s">
        <v>402</v>
      </c>
      <c r="B331" s="249">
        <f>B332</f>
        <v>1000</v>
      </c>
      <c r="C331" s="249"/>
      <c r="D331" s="248">
        <f>C331/B331*100</f>
        <v>0</v>
      </c>
      <c r="E331" s="246"/>
    </row>
    <row r="332" s="151" customFormat="1" spans="1:5">
      <c r="A332" s="246" t="s">
        <v>403</v>
      </c>
      <c r="B332" s="249">
        <f>B333</f>
        <v>1000</v>
      </c>
      <c r="C332" s="249"/>
      <c r="D332" s="248">
        <f>C332/B332*100</f>
        <v>0</v>
      </c>
      <c r="E332" s="246"/>
    </row>
    <row r="333" s="151" customFormat="1" spans="1:5">
      <c r="A333" s="246" t="s">
        <v>404</v>
      </c>
      <c r="B333" s="249">
        <v>1000</v>
      </c>
      <c r="C333" s="249"/>
      <c r="D333" s="248">
        <f>C333/B333*100</f>
        <v>0</v>
      </c>
      <c r="E333" s="246"/>
    </row>
    <row r="334" s="151" customFormat="1" spans="1:5">
      <c r="A334" s="246" t="s">
        <v>405</v>
      </c>
      <c r="B334" s="249">
        <f>B335</f>
        <v>0</v>
      </c>
      <c r="C334" s="249">
        <f>C335</f>
        <v>351</v>
      </c>
      <c r="D334" s="248"/>
      <c r="E334" s="246"/>
    </row>
    <row r="335" s="151" customFormat="1" spans="1:5">
      <c r="A335" s="246" t="s">
        <v>406</v>
      </c>
      <c r="B335" s="249">
        <f>SUM(B336)</f>
        <v>0</v>
      </c>
      <c r="C335" s="249">
        <f>SUM(C336)</f>
        <v>351</v>
      </c>
      <c r="D335" s="248"/>
      <c r="E335" s="246"/>
    </row>
    <row r="336" s="151" customFormat="1" spans="1:5">
      <c r="A336" s="246" t="s">
        <v>407</v>
      </c>
      <c r="B336" s="249"/>
      <c r="C336" s="249">
        <v>351</v>
      </c>
      <c r="D336" s="248"/>
      <c r="E336" s="246"/>
    </row>
    <row r="337" s="151" customFormat="1" spans="1:5">
      <c r="A337" s="246" t="s">
        <v>408</v>
      </c>
      <c r="B337" s="249">
        <f>B338</f>
        <v>4956</v>
      </c>
      <c r="C337" s="249">
        <f>C338</f>
        <v>4849</v>
      </c>
      <c r="D337" s="248">
        <f>C337/B337*100</f>
        <v>97.8410008071025</v>
      </c>
      <c r="E337" s="246"/>
    </row>
    <row r="338" s="151" customFormat="1" spans="1:5">
      <c r="A338" s="246" t="s">
        <v>409</v>
      </c>
      <c r="B338" s="249">
        <f>SUM(B339:B340)</f>
        <v>4956</v>
      </c>
      <c r="C338" s="249">
        <f>SUM(C339:C340)</f>
        <v>4849</v>
      </c>
      <c r="D338" s="248">
        <f>C338/B338*100</f>
        <v>97.8410008071025</v>
      </c>
      <c r="E338" s="246"/>
    </row>
    <row r="339" s="151" customFormat="1" spans="1:5">
      <c r="A339" s="246" t="s">
        <v>410</v>
      </c>
      <c r="B339" s="249"/>
      <c r="C339" s="249">
        <v>4849</v>
      </c>
      <c r="D339" s="248"/>
      <c r="E339" s="246"/>
    </row>
    <row r="340" s="151" customFormat="1" spans="1:5">
      <c r="A340" s="246" t="s">
        <v>411</v>
      </c>
      <c r="B340" s="249">
        <v>4956</v>
      </c>
      <c r="C340" s="249"/>
      <c r="D340" s="248"/>
      <c r="E340" s="246"/>
    </row>
    <row r="341" s="151" customFormat="1" spans="1:5">
      <c r="A341" s="246" t="s">
        <v>412</v>
      </c>
      <c r="B341" s="249">
        <f>SUM(B342)</f>
        <v>0</v>
      </c>
      <c r="C341" s="249">
        <f>SUM(C342)</f>
        <v>5</v>
      </c>
      <c r="D341" s="248"/>
      <c r="E341" s="246"/>
    </row>
    <row r="342" s="151" customFormat="1" spans="1:5">
      <c r="A342" s="246" t="s">
        <v>413</v>
      </c>
      <c r="B342" s="249">
        <f>SUM(B343)</f>
        <v>0</v>
      </c>
      <c r="C342" s="249">
        <f>SUM(C343)</f>
        <v>5</v>
      </c>
      <c r="D342" s="248"/>
      <c r="E342" s="246"/>
    </row>
    <row r="343" s="151" customFormat="1" spans="1:5">
      <c r="A343" s="246" t="s">
        <v>414</v>
      </c>
      <c r="B343" s="249"/>
      <c r="C343" s="249">
        <v>5</v>
      </c>
      <c r="D343" s="248"/>
      <c r="E343" s="246"/>
    </row>
    <row r="344" s="151" customFormat="1" ht="16.35" customHeight="1" spans="1:6">
      <c r="A344" s="254" t="s">
        <v>415</v>
      </c>
      <c r="B344" s="255">
        <f>B5+B59+B63+B74+B99+B104+B119+B169+B205+B218+B230+B275+B279+B293+B297+B300+B308+B331+B334+B337+B341+B317</f>
        <v>80244</v>
      </c>
      <c r="C344" s="255">
        <f>C5+C59+C63+C74+C99+C104+C119+C169+C205+C218+C230+C275+C279+C293+C297+C300+C308+C331+C334+C337+C341+C317</f>
        <v>110311</v>
      </c>
      <c r="D344" s="248">
        <f>C344/B344*100</f>
        <v>137.469468122227</v>
      </c>
      <c r="E344" s="256"/>
      <c r="F344" s="257"/>
    </row>
  </sheetData>
  <mergeCells count="3">
    <mergeCell ref="A2:E2"/>
    <mergeCell ref="A3:C3"/>
    <mergeCell ref="D3:E3"/>
  </mergeCells>
  <pageMargins left="0.700694444444445" right="0.700694444444445" top="0.751388888888889" bottom="0.751388888888889" header="0.297916666666667" footer="0.297916666666667"/>
  <pageSetup paperSize="9" scale="97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70"/>
  <sheetViews>
    <sheetView workbookViewId="0">
      <selection activeCell="I70" sqref="I70"/>
    </sheetView>
  </sheetViews>
  <sheetFormatPr defaultColWidth="8.875" defaultRowHeight="14.25" outlineLevelCol="7"/>
  <cols>
    <col min="1" max="1" width="47.125" style="212" customWidth="1"/>
    <col min="2" max="4" width="12.375" style="212" hidden="1" customWidth="1"/>
    <col min="5" max="5" width="12.375" style="212" customWidth="1"/>
    <col min="6" max="7" width="12.375" style="212" hidden="1" customWidth="1"/>
    <col min="8" max="8" width="20" style="211" customWidth="1"/>
    <col min="9" max="16384" width="8.875" style="211"/>
  </cols>
  <sheetData>
    <row r="1" spans="1:1">
      <c r="A1" s="213" t="s">
        <v>416</v>
      </c>
    </row>
    <row r="2" s="211" customFormat="1" ht="30" customHeight="1" spans="1:8">
      <c r="A2" s="214" t="s">
        <v>417</v>
      </c>
      <c r="B2" s="214"/>
      <c r="C2" s="214"/>
      <c r="D2" s="214"/>
      <c r="E2" s="214"/>
      <c r="F2" s="214"/>
      <c r="G2" s="214"/>
      <c r="H2" s="214"/>
    </row>
    <row r="3" s="211" customFormat="1" ht="20" customHeight="1" spans="1:8">
      <c r="A3" s="215"/>
      <c r="B3" s="212"/>
      <c r="C3" s="212"/>
      <c r="D3" s="212"/>
      <c r="E3" s="212"/>
      <c r="F3" s="212"/>
      <c r="G3" s="212"/>
      <c r="H3" s="216" t="s">
        <v>32</v>
      </c>
    </row>
    <row r="4" s="211" customFormat="1" ht="20" customHeight="1" spans="1:8">
      <c r="A4" s="217" t="s">
        <v>418</v>
      </c>
      <c r="B4" s="218"/>
      <c r="C4" s="217" t="s">
        <v>39</v>
      </c>
      <c r="D4" s="217" t="s">
        <v>40</v>
      </c>
      <c r="E4" s="217" t="s">
        <v>41</v>
      </c>
      <c r="F4" s="219"/>
      <c r="G4" s="219"/>
      <c r="H4" s="217" t="s">
        <v>38</v>
      </c>
    </row>
    <row r="5" s="211" customFormat="1" ht="25" customHeight="1" spans="1:8">
      <c r="A5" s="220" t="s">
        <v>419</v>
      </c>
      <c r="B5" s="221">
        <v>613883</v>
      </c>
      <c r="C5" s="221">
        <v>410276</v>
      </c>
      <c r="D5" s="221">
        <v>553882</v>
      </c>
      <c r="E5" s="221">
        <f>SUM(E6:E9)</f>
        <v>8008</v>
      </c>
      <c r="F5" s="222">
        <f t="shared" ref="F5:F22" si="0">E5/D5*100</f>
        <v>1.4457953138033</v>
      </c>
      <c r="G5" s="222">
        <f t="shared" ref="G5:G24" si="1">(E5/B5-1)*100</f>
        <v>-98.6955168981711</v>
      </c>
      <c r="H5" s="223"/>
    </row>
    <row r="6" s="211" customFormat="1" ht="25" customHeight="1" spans="1:8">
      <c r="A6" s="224" t="s">
        <v>420</v>
      </c>
      <c r="B6" s="221">
        <v>411563</v>
      </c>
      <c r="C6" s="221">
        <v>241429</v>
      </c>
      <c r="D6" s="221">
        <v>332044</v>
      </c>
      <c r="E6" s="221">
        <v>5148</v>
      </c>
      <c r="F6" s="222">
        <f t="shared" si="0"/>
        <v>1.55039693534592</v>
      </c>
      <c r="G6" s="222">
        <f t="shared" si="1"/>
        <v>-98.7491586950236</v>
      </c>
      <c r="H6" s="223"/>
    </row>
    <row r="7" s="211" customFormat="1" ht="25" customHeight="1" spans="1:8">
      <c r="A7" s="224" t="s">
        <v>421</v>
      </c>
      <c r="B7" s="221">
        <v>105893</v>
      </c>
      <c r="C7" s="221">
        <v>84176</v>
      </c>
      <c r="D7" s="221">
        <v>141178</v>
      </c>
      <c r="E7" s="221">
        <v>1352</v>
      </c>
      <c r="F7" s="222">
        <f t="shared" si="0"/>
        <v>0.957656292056836</v>
      </c>
      <c r="G7" s="222">
        <f t="shared" si="1"/>
        <v>-98.7232394964729</v>
      </c>
      <c r="H7" s="223"/>
    </row>
    <row r="8" s="211" customFormat="1" ht="25" customHeight="1" spans="1:8">
      <c r="A8" s="224" t="s">
        <v>422</v>
      </c>
      <c r="B8" s="221">
        <v>31534</v>
      </c>
      <c r="C8" s="221">
        <v>23942</v>
      </c>
      <c r="D8" s="221">
        <v>23839</v>
      </c>
      <c r="E8" s="221">
        <v>331</v>
      </c>
      <c r="F8" s="222">
        <f t="shared" si="0"/>
        <v>1.38848106044717</v>
      </c>
      <c r="G8" s="222">
        <f t="shared" si="1"/>
        <v>-98.9503393162935</v>
      </c>
      <c r="H8" s="223"/>
    </row>
    <row r="9" s="211" customFormat="1" ht="25" customHeight="1" spans="1:8">
      <c r="A9" s="224" t="s">
        <v>423</v>
      </c>
      <c r="B9" s="221">
        <v>64893</v>
      </c>
      <c r="C9" s="221">
        <v>60729</v>
      </c>
      <c r="D9" s="221">
        <v>56821</v>
      </c>
      <c r="E9" s="221">
        <v>1177</v>
      </c>
      <c r="F9" s="222">
        <f t="shared" si="0"/>
        <v>2.07141725770402</v>
      </c>
      <c r="G9" s="222">
        <f t="shared" si="1"/>
        <v>-98.1862450495431</v>
      </c>
      <c r="H9" s="223"/>
    </row>
    <row r="10" s="211" customFormat="1" ht="25" customHeight="1" spans="1:8">
      <c r="A10" s="220" t="s">
        <v>424</v>
      </c>
      <c r="B10" s="221">
        <v>664592</v>
      </c>
      <c r="C10" s="221">
        <v>490664</v>
      </c>
      <c r="D10" s="221">
        <v>724230</v>
      </c>
      <c r="E10" s="221">
        <f>SUM(E11:E20)</f>
        <v>10965</v>
      </c>
      <c r="F10" s="222">
        <f t="shared" si="0"/>
        <v>1.5140217886583</v>
      </c>
      <c r="G10" s="222">
        <f t="shared" si="1"/>
        <v>-98.3501155596215</v>
      </c>
      <c r="H10" s="223"/>
    </row>
    <row r="11" s="211" customFormat="1" ht="25" customHeight="1" spans="1:8">
      <c r="A11" s="224" t="s">
        <v>425</v>
      </c>
      <c r="B11" s="221">
        <v>118922</v>
      </c>
      <c r="C11" s="221">
        <v>125172</v>
      </c>
      <c r="D11" s="221">
        <v>142862</v>
      </c>
      <c r="E11" s="221">
        <v>2289</v>
      </c>
      <c r="F11" s="222">
        <f t="shared" si="0"/>
        <v>1.6022455236522</v>
      </c>
      <c r="G11" s="222">
        <f t="shared" si="1"/>
        <v>-98.0752089604951</v>
      </c>
      <c r="H11" s="223"/>
    </row>
    <row r="12" s="211" customFormat="1" ht="25" customHeight="1" spans="1:8">
      <c r="A12" s="224" t="s">
        <v>426</v>
      </c>
      <c r="B12" s="221">
        <v>9192</v>
      </c>
      <c r="C12" s="221">
        <v>8398</v>
      </c>
      <c r="D12" s="221">
        <v>7790</v>
      </c>
      <c r="E12" s="221">
        <v>19</v>
      </c>
      <c r="F12" s="222">
        <f t="shared" si="0"/>
        <v>0.24390243902439</v>
      </c>
      <c r="G12" s="222">
        <f t="shared" si="1"/>
        <v>-99.7932985204526</v>
      </c>
      <c r="H12" s="223"/>
    </row>
    <row r="13" s="211" customFormat="1" ht="25" customHeight="1" spans="1:8">
      <c r="A13" s="224" t="s">
        <v>427</v>
      </c>
      <c r="B13" s="221">
        <v>23902</v>
      </c>
      <c r="C13" s="221">
        <v>15657</v>
      </c>
      <c r="D13" s="221">
        <v>19055</v>
      </c>
      <c r="E13" s="221">
        <v>51</v>
      </c>
      <c r="F13" s="222">
        <f t="shared" si="0"/>
        <v>0.267646287063763</v>
      </c>
      <c r="G13" s="222">
        <f t="shared" si="1"/>
        <v>-99.7866287339971</v>
      </c>
      <c r="H13" s="223"/>
    </row>
    <row r="14" s="211" customFormat="1" ht="25" customHeight="1" spans="1:8">
      <c r="A14" s="224" t="s">
        <v>428</v>
      </c>
      <c r="B14" s="221">
        <v>37580</v>
      </c>
      <c r="C14" s="221">
        <v>26710</v>
      </c>
      <c r="D14" s="221">
        <v>37165</v>
      </c>
      <c r="E14" s="221">
        <v>68</v>
      </c>
      <c r="F14" s="222">
        <f t="shared" si="0"/>
        <v>0.182967846091753</v>
      </c>
      <c r="G14" s="222">
        <f t="shared" si="1"/>
        <v>-99.8190526875998</v>
      </c>
      <c r="H14" s="223"/>
    </row>
    <row r="15" s="211" customFormat="1" ht="25" customHeight="1" spans="1:8">
      <c r="A15" s="224" t="s">
        <v>429</v>
      </c>
      <c r="B15" s="221">
        <v>140617</v>
      </c>
      <c r="C15" s="221">
        <v>91025</v>
      </c>
      <c r="D15" s="221">
        <v>139453</v>
      </c>
      <c r="E15" s="221">
        <v>2459</v>
      </c>
      <c r="F15" s="222">
        <f t="shared" si="0"/>
        <v>1.76331810717589</v>
      </c>
      <c r="G15" s="222">
        <f t="shared" si="1"/>
        <v>-98.251278294943</v>
      </c>
      <c r="H15" s="223"/>
    </row>
    <row r="16" s="211" customFormat="1" ht="25" customHeight="1" spans="1:8">
      <c r="A16" s="224" t="s">
        <v>430</v>
      </c>
      <c r="B16" s="221">
        <v>2984</v>
      </c>
      <c r="C16" s="221">
        <v>3128</v>
      </c>
      <c r="D16" s="221">
        <v>1971</v>
      </c>
      <c r="E16" s="221">
        <v>26</v>
      </c>
      <c r="F16" s="222">
        <f t="shared" si="0"/>
        <v>1.31912734652461</v>
      </c>
      <c r="G16" s="222">
        <f t="shared" si="1"/>
        <v>-99.1286863270778</v>
      </c>
      <c r="H16" s="223"/>
    </row>
    <row r="17" s="211" customFormat="1" ht="25" customHeight="1" spans="1:8">
      <c r="A17" s="224" t="s">
        <v>431</v>
      </c>
      <c r="B17" s="221">
        <v>2418</v>
      </c>
      <c r="C17" s="221">
        <v>2618</v>
      </c>
      <c r="D17" s="221">
        <v>2237</v>
      </c>
      <c r="E17" s="221">
        <v>2</v>
      </c>
      <c r="F17" s="222">
        <f t="shared" si="0"/>
        <v>0.0894054537326777</v>
      </c>
      <c r="G17" s="222">
        <f t="shared" si="1"/>
        <v>-99.9172870140612</v>
      </c>
      <c r="H17" s="223"/>
    </row>
    <row r="18" s="211" customFormat="1" ht="25" customHeight="1" spans="1:8">
      <c r="A18" s="224" t="s">
        <v>432</v>
      </c>
      <c r="B18" s="221">
        <v>8962</v>
      </c>
      <c r="C18" s="221">
        <v>7582</v>
      </c>
      <c r="D18" s="221">
        <v>6808</v>
      </c>
      <c r="E18" s="221">
        <v>153</v>
      </c>
      <c r="F18" s="222">
        <f t="shared" si="0"/>
        <v>2.24735605170388</v>
      </c>
      <c r="G18" s="222">
        <f t="shared" si="1"/>
        <v>-98.2927917875474</v>
      </c>
      <c r="H18" s="223"/>
    </row>
    <row r="19" s="211" customFormat="1" ht="25" customHeight="1" spans="1:8">
      <c r="A19" s="224" t="s">
        <v>433</v>
      </c>
      <c r="B19" s="221">
        <v>32473</v>
      </c>
      <c r="C19" s="221">
        <v>20269</v>
      </c>
      <c r="D19" s="221">
        <v>28436</v>
      </c>
      <c r="E19" s="221">
        <v>155</v>
      </c>
      <c r="F19" s="222">
        <f t="shared" si="0"/>
        <v>0.545083696722464</v>
      </c>
      <c r="G19" s="222">
        <f t="shared" si="1"/>
        <v>-99.5226803806239</v>
      </c>
      <c r="H19" s="223"/>
    </row>
    <row r="20" s="211" customFormat="1" ht="25" customHeight="1" spans="1:8">
      <c r="A20" s="224" t="s">
        <v>434</v>
      </c>
      <c r="B20" s="221">
        <v>287542</v>
      </c>
      <c r="C20" s="221">
        <v>190105</v>
      </c>
      <c r="D20" s="221">
        <v>338453</v>
      </c>
      <c r="E20" s="221">
        <v>5743</v>
      </c>
      <c r="F20" s="222">
        <f t="shared" si="0"/>
        <v>1.69683826114704</v>
      </c>
      <c r="G20" s="222">
        <f t="shared" si="1"/>
        <v>-98.0027265582072</v>
      </c>
      <c r="H20" s="223"/>
    </row>
    <row r="21" s="211" customFormat="1" ht="25" customHeight="1" spans="1:8">
      <c r="A21" s="220" t="s">
        <v>435</v>
      </c>
      <c r="B21" s="221">
        <v>126323</v>
      </c>
      <c r="C21" s="221">
        <v>62683</v>
      </c>
      <c r="D21" s="221">
        <v>101043</v>
      </c>
      <c r="E21" s="221">
        <f>SUM(E22:E28)</f>
        <v>36292</v>
      </c>
      <c r="F21" s="222">
        <f t="shared" si="0"/>
        <v>35.9173817087775</v>
      </c>
      <c r="G21" s="222">
        <f t="shared" si="1"/>
        <v>-71.2704733104819</v>
      </c>
      <c r="H21" s="223"/>
    </row>
    <row r="22" s="211" customFormat="1" ht="25" customHeight="1" spans="1:8">
      <c r="A22" s="224" t="s">
        <v>436</v>
      </c>
      <c r="B22" s="221">
        <v>2271</v>
      </c>
      <c r="C22" s="221">
        <v>1047</v>
      </c>
      <c r="D22" s="221">
        <v>2978</v>
      </c>
      <c r="E22" s="221">
        <v>123</v>
      </c>
      <c r="F22" s="222">
        <f t="shared" si="0"/>
        <v>4.13028878441907</v>
      </c>
      <c r="G22" s="222">
        <f t="shared" si="1"/>
        <v>-94.5838837516513</v>
      </c>
      <c r="H22" s="223"/>
    </row>
    <row r="23" s="211" customFormat="1" ht="25" customHeight="1" spans="1:8">
      <c r="A23" s="224" t="s">
        <v>437</v>
      </c>
      <c r="B23" s="221">
        <v>50881</v>
      </c>
      <c r="C23" s="221">
        <v>35367</v>
      </c>
      <c r="D23" s="221">
        <v>0</v>
      </c>
      <c r="E23" s="221">
        <v>26673</v>
      </c>
      <c r="F23" s="222"/>
      <c r="G23" s="222">
        <f t="shared" si="1"/>
        <v>-47.5776812562646</v>
      </c>
      <c r="H23" s="225"/>
    </row>
    <row r="24" s="211" customFormat="1" ht="25" customHeight="1" spans="1:8">
      <c r="A24" s="224" t="s">
        <v>438</v>
      </c>
      <c r="B24" s="221">
        <v>3745</v>
      </c>
      <c r="C24" s="221">
        <v>0</v>
      </c>
      <c r="D24" s="221">
        <v>0</v>
      </c>
      <c r="E24" s="221">
        <v>18</v>
      </c>
      <c r="F24" s="222"/>
      <c r="G24" s="222">
        <f t="shared" si="1"/>
        <v>-99.5193591455274</v>
      </c>
      <c r="H24" s="225"/>
    </row>
    <row r="25" s="211" customFormat="1" ht="25" customHeight="1" spans="1:8">
      <c r="A25" s="224" t="s">
        <v>439</v>
      </c>
      <c r="B25" s="221">
        <v>0</v>
      </c>
      <c r="C25" s="221">
        <v>0</v>
      </c>
      <c r="D25" s="221">
        <v>0</v>
      </c>
      <c r="E25" s="221">
        <v>5664</v>
      </c>
      <c r="F25" s="222"/>
      <c r="G25" s="222"/>
      <c r="H25" s="226"/>
    </row>
    <row r="26" s="211" customFormat="1" ht="25" customHeight="1" spans="1:8">
      <c r="A26" s="224" t="s">
        <v>440</v>
      </c>
      <c r="B26" s="221">
        <v>52432</v>
      </c>
      <c r="C26" s="221">
        <v>15504</v>
      </c>
      <c r="D26" s="221">
        <v>62418</v>
      </c>
      <c r="E26" s="221">
        <v>770</v>
      </c>
      <c r="F26" s="222">
        <f t="shared" ref="F26:F31" si="2">E26/D26*100</f>
        <v>1.23361850748182</v>
      </c>
      <c r="G26" s="222">
        <f t="shared" ref="G26:G29" si="3">(E26/B26-1)*100</f>
        <v>-98.5314311870613</v>
      </c>
      <c r="H26" s="226"/>
    </row>
    <row r="27" s="211" customFormat="1" ht="25" customHeight="1" spans="1:8">
      <c r="A27" s="224" t="s">
        <v>441</v>
      </c>
      <c r="B27" s="221">
        <v>12033</v>
      </c>
      <c r="C27" s="221">
        <v>3703</v>
      </c>
      <c r="D27" s="221">
        <v>6353</v>
      </c>
      <c r="E27" s="221">
        <v>238</v>
      </c>
      <c r="F27" s="222">
        <f t="shared" si="2"/>
        <v>3.74626160868881</v>
      </c>
      <c r="G27" s="222">
        <f t="shared" si="3"/>
        <v>-98.022105875509</v>
      </c>
      <c r="H27" s="226"/>
    </row>
    <row r="28" s="211" customFormat="1" ht="25" customHeight="1" spans="1:8">
      <c r="A28" s="224" t="s">
        <v>442</v>
      </c>
      <c r="B28" s="221">
        <v>4961</v>
      </c>
      <c r="C28" s="221">
        <v>7062</v>
      </c>
      <c r="D28" s="221">
        <v>29294</v>
      </c>
      <c r="E28" s="221">
        <v>2806</v>
      </c>
      <c r="F28" s="222">
        <f t="shared" si="2"/>
        <v>9.57875332832662</v>
      </c>
      <c r="G28" s="222">
        <f t="shared" si="3"/>
        <v>-43.4388228179803</v>
      </c>
      <c r="H28" s="226"/>
    </row>
    <row r="29" s="211" customFormat="1" ht="25" customHeight="1" spans="1:8">
      <c r="A29" s="220" t="s">
        <v>443</v>
      </c>
      <c r="B29" s="221">
        <v>125776</v>
      </c>
      <c r="C29" s="221">
        <v>297962</v>
      </c>
      <c r="D29" s="221">
        <v>203939</v>
      </c>
      <c r="E29" s="221">
        <f>SUM(E30:E35)</f>
        <v>1120</v>
      </c>
      <c r="F29" s="222">
        <f t="shared" si="2"/>
        <v>0.549183824574995</v>
      </c>
      <c r="G29" s="222">
        <f t="shared" si="3"/>
        <v>-99.1095280498664</v>
      </c>
      <c r="H29" s="226"/>
    </row>
    <row r="30" s="211" customFormat="1" ht="25" customHeight="1" spans="1:8">
      <c r="A30" s="224" t="s">
        <v>436</v>
      </c>
      <c r="B30" s="221">
        <v>0</v>
      </c>
      <c r="C30" s="221">
        <v>0</v>
      </c>
      <c r="D30" s="221">
        <v>823</v>
      </c>
      <c r="E30" s="221"/>
      <c r="F30" s="222">
        <f t="shared" si="2"/>
        <v>0</v>
      </c>
      <c r="G30" s="222"/>
      <c r="H30" s="226"/>
    </row>
    <row r="31" s="211" customFormat="1" ht="25" customHeight="1" spans="1:8">
      <c r="A31" s="224" t="s">
        <v>437</v>
      </c>
      <c r="B31" s="221">
        <v>140404</v>
      </c>
      <c r="C31" s="221">
        <v>297962</v>
      </c>
      <c r="D31" s="221">
        <v>203116</v>
      </c>
      <c r="E31" s="221">
        <v>1025</v>
      </c>
      <c r="F31" s="222">
        <f t="shared" si="2"/>
        <v>0.50463774394927</v>
      </c>
      <c r="G31" s="222">
        <f t="shared" ref="G31:G59" si="4">(E31/B31-1)*100</f>
        <v>-99.2699638186946</v>
      </c>
      <c r="H31" s="226"/>
    </row>
    <row r="32" s="211" customFormat="1" ht="25" customHeight="1" spans="1:8">
      <c r="A32" s="224" t="s">
        <v>438</v>
      </c>
      <c r="B32" s="221">
        <v>0</v>
      </c>
      <c r="C32" s="221">
        <v>0</v>
      </c>
      <c r="D32" s="221">
        <v>0</v>
      </c>
      <c r="E32" s="221">
        <v>0</v>
      </c>
      <c r="F32" s="222"/>
      <c r="G32" s="222"/>
      <c r="H32" s="226"/>
    </row>
    <row r="33" s="211" customFormat="1" ht="25" customHeight="1" spans="1:8">
      <c r="A33" s="224" t="s">
        <v>440</v>
      </c>
      <c r="B33" s="221">
        <v>0</v>
      </c>
      <c r="C33" s="221">
        <v>0</v>
      </c>
      <c r="D33" s="221">
        <v>0</v>
      </c>
      <c r="E33" s="221">
        <v>5</v>
      </c>
      <c r="F33" s="222"/>
      <c r="G33" s="222"/>
      <c r="H33" s="226"/>
    </row>
    <row r="34" s="211" customFormat="1" ht="25" customHeight="1" spans="1:8">
      <c r="A34" s="224" t="s">
        <v>441</v>
      </c>
      <c r="B34" s="221">
        <v>0</v>
      </c>
      <c r="C34" s="221">
        <v>0</v>
      </c>
      <c r="D34" s="221">
        <v>0</v>
      </c>
      <c r="E34" s="221">
        <v>0</v>
      </c>
      <c r="F34" s="222"/>
      <c r="G34" s="222"/>
      <c r="H34" s="226"/>
    </row>
    <row r="35" s="211" customFormat="1" ht="25" customHeight="1" spans="1:8">
      <c r="A35" s="224" t="s">
        <v>442</v>
      </c>
      <c r="B35" s="221">
        <v>-14628</v>
      </c>
      <c r="C35" s="221">
        <v>0</v>
      </c>
      <c r="D35" s="221">
        <v>0</v>
      </c>
      <c r="E35" s="221">
        <v>90</v>
      </c>
      <c r="F35" s="222"/>
      <c r="G35" s="222">
        <f t="shared" si="4"/>
        <v>-100.615258408532</v>
      </c>
      <c r="H35" s="226"/>
    </row>
    <row r="36" s="211" customFormat="1" ht="25" customHeight="1" spans="1:8">
      <c r="A36" s="220" t="s">
        <v>444</v>
      </c>
      <c r="B36" s="221">
        <v>1637927</v>
      </c>
      <c r="C36" s="221">
        <v>1852991</v>
      </c>
      <c r="D36" s="221">
        <v>1463761</v>
      </c>
      <c r="E36" s="221">
        <f>SUM(E37:E39)</f>
        <v>13688</v>
      </c>
      <c r="F36" s="222">
        <f t="shared" ref="F36:F59" si="5">E36/D36*100</f>
        <v>0.935125338084564</v>
      </c>
      <c r="G36" s="222">
        <f t="shared" si="4"/>
        <v>-99.1643095205098</v>
      </c>
      <c r="H36" s="227"/>
    </row>
    <row r="37" s="211" customFormat="1" ht="25" customHeight="1" spans="1:8">
      <c r="A37" s="224" t="s">
        <v>445</v>
      </c>
      <c r="B37" s="221">
        <v>650505</v>
      </c>
      <c r="C37" s="221">
        <v>670434</v>
      </c>
      <c r="D37" s="221">
        <v>697473</v>
      </c>
      <c r="E37" s="221">
        <v>11186</v>
      </c>
      <c r="F37" s="222">
        <f t="shared" si="5"/>
        <v>1.6037896807475</v>
      </c>
      <c r="G37" s="222">
        <f t="shared" si="4"/>
        <v>-98.28041290997</v>
      </c>
      <c r="H37" s="223"/>
    </row>
    <row r="38" s="211" customFormat="1" ht="25" customHeight="1" spans="1:8">
      <c r="A38" s="224" t="s">
        <v>446</v>
      </c>
      <c r="B38" s="221">
        <v>888282</v>
      </c>
      <c r="C38" s="221">
        <v>880145</v>
      </c>
      <c r="D38" s="221">
        <v>710542</v>
      </c>
      <c r="E38" s="221">
        <v>2502</v>
      </c>
      <c r="F38" s="222">
        <f t="shared" si="5"/>
        <v>0.352125560487628</v>
      </c>
      <c r="G38" s="222">
        <f t="shared" si="4"/>
        <v>-99.7183326916452</v>
      </c>
      <c r="H38" s="223"/>
    </row>
    <row r="39" s="211" customFormat="1" ht="25" customHeight="1" spans="1:8">
      <c r="A39" s="224" t="s">
        <v>447</v>
      </c>
      <c r="B39" s="221">
        <v>99140</v>
      </c>
      <c r="C39" s="221">
        <v>302412</v>
      </c>
      <c r="D39" s="221">
        <v>55746</v>
      </c>
      <c r="E39" s="221"/>
      <c r="F39" s="222">
        <f t="shared" si="5"/>
        <v>0</v>
      </c>
      <c r="G39" s="222">
        <f t="shared" si="4"/>
        <v>-100</v>
      </c>
      <c r="H39" s="223"/>
    </row>
    <row r="40" s="211" customFormat="1" ht="25" customHeight="1" spans="1:8">
      <c r="A40" s="220" t="s">
        <v>448</v>
      </c>
      <c r="B40" s="221">
        <v>428580</v>
      </c>
      <c r="C40" s="221">
        <v>484535</v>
      </c>
      <c r="D40" s="221">
        <v>579174</v>
      </c>
      <c r="E40" s="221">
        <f>SUM(E41:E42)</f>
        <v>11140</v>
      </c>
      <c r="F40" s="222">
        <f t="shared" si="5"/>
        <v>1.92342888320263</v>
      </c>
      <c r="G40" s="222">
        <f t="shared" si="4"/>
        <v>-97.4007186522936</v>
      </c>
      <c r="H40" s="228"/>
    </row>
    <row r="41" s="211" customFormat="1" ht="25" customHeight="1" spans="1:8">
      <c r="A41" s="224" t="s">
        <v>449</v>
      </c>
      <c r="B41" s="221">
        <v>296812</v>
      </c>
      <c r="C41" s="221">
        <v>484535</v>
      </c>
      <c r="D41" s="221">
        <v>408344</v>
      </c>
      <c r="E41" s="221">
        <v>10560</v>
      </c>
      <c r="F41" s="222">
        <f t="shared" si="5"/>
        <v>2.58605489489254</v>
      </c>
      <c r="G41" s="222">
        <f t="shared" si="4"/>
        <v>-96.4421923641901</v>
      </c>
      <c r="H41" s="223"/>
    </row>
    <row r="42" s="211" customFormat="1" ht="25" customHeight="1" spans="1:8">
      <c r="A42" s="224" t="s">
        <v>450</v>
      </c>
      <c r="B42" s="221">
        <v>131768</v>
      </c>
      <c r="C42" s="221">
        <v>0</v>
      </c>
      <c r="D42" s="221">
        <v>170830</v>
      </c>
      <c r="E42" s="221">
        <v>580</v>
      </c>
      <c r="F42" s="222">
        <f t="shared" si="5"/>
        <v>0.339518819879412</v>
      </c>
      <c r="G42" s="222">
        <f t="shared" si="4"/>
        <v>-99.5598324327606</v>
      </c>
      <c r="H42" s="223"/>
    </row>
    <row r="43" s="211" customFormat="1" ht="25" customHeight="1" spans="1:8">
      <c r="A43" s="220" t="s">
        <v>451</v>
      </c>
      <c r="B43" s="221">
        <v>371220</v>
      </c>
      <c r="C43" s="221">
        <v>1136869</v>
      </c>
      <c r="D43" s="221">
        <v>1164128</v>
      </c>
      <c r="E43" s="221">
        <f>SUM(E44:E46)</f>
        <v>3645</v>
      </c>
      <c r="F43" s="222">
        <f t="shared" si="5"/>
        <v>0.313109898567855</v>
      </c>
      <c r="G43" s="222">
        <f t="shared" si="4"/>
        <v>-99.0181024729271</v>
      </c>
      <c r="H43" s="228"/>
    </row>
    <row r="44" s="211" customFormat="1" ht="25" customHeight="1" spans="1:8">
      <c r="A44" s="224" t="s">
        <v>452</v>
      </c>
      <c r="B44" s="221">
        <v>5833</v>
      </c>
      <c r="C44" s="221">
        <v>3850</v>
      </c>
      <c r="D44" s="221">
        <v>6256</v>
      </c>
      <c r="E44" s="221">
        <v>716</v>
      </c>
      <c r="F44" s="222">
        <f t="shared" si="5"/>
        <v>11.4450127877238</v>
      </c>
      <c r="G44" s="222">
        <f t="shared" si="4"/>
        <v>-87.7250128578776</v>
      </c>
      <c r="H44" s="223"/>
    </row>
    <row r="45" s="211" customFormat="1" ht="25" customHeight="1" spans="1:8">
      <c r="A45" s="224" t="s">
        <v>453</v>
      </c>
      <c r="B45" s="221">
        <v>74216</v>
      </c>
      <c r="C45" s="221">
        <v>0</v>
      </c>
      <c r="D45" s="221">
        <v>63968</v>
      </c>
      <c r="E45" s="221"/>
      <c r="F45" s="222">
        <f t="shared" si="5"/>
        <v>0</v>
      </c>
      <c r="G45" s="222">
        <f t="shared" si="4"/>
        <v>-100</v>
      </c>
      <c r="H45" s="223"/>
    </row>
    <row r="46" s="211" customFormat="1" ht="25" customHeight="1" spans="1:8">
      <c r="A46" s="224" t="s">
        <v>454</v>
      </c>
      <c r="B46" s="221">
        <v>291171</v>
      </c>
      <c r="C46" s="221">
        <v>1133019</v>
      </c>
      <c r="D46" s="221">
        <v>1093904</v>
      </c>
      <c r="E46" s="221">
        <v>2929</v>
      </c>
      <c r="F46" s="222">
        <f t="shared" si="5"/>
        <v>0.267756585587035</v>
      </c>
      <c r="G46" s="222">
        <f t="shared" si="4"/>
        <v>-98.9940619086379</v>
      </c>
      <c r="H46" s="223"/>
    </row>
    <row r="47" s="211" customFormat="1" ht="25" customHeight="1" spans="1:8">
      <c r="A47" s="220" t="s">
        <v>455</v>
      </c>
      <c r="B47" s="221">
        <v>688234</v>
      </c>
      <c r="C47" s="221">
        <v>513070</v>
      </c>
      <c r="D47" s="221">
        <v>766224</v>
      </c>
      <c r="E47" s="221">
        <f>SUM(E48:E49)</f>
        <v>0</v>
      </c>
      <c r="F47" s="222">
        <f t="shared" si="5"/>
        <v>0</v>
      </c>
      <c r="G47" s="222">
        <f t="shared" si="4"/>
        <v>-100</v>
      </c>
      <c r="H47" s="228"/>
    </row>
    <row r="48" s="211" customFormat="1" ht="25" customHeight="1" spans="1:8">
      <c r="A48" s="224" t="s">
        <v>456</v>
      </c>
      <c r="B48" s="221">
        <v>590781</v>
      </c>
      <c r="C48" s="221">
        <v>513070</v>
      </c>
      <c r="D48" s="221">
        <v>631487</v>
      </c>
      <c r="E48" s="221">
        <v>0</v>
      </c>
      <c r="F48" s="222">
        <f t="shared" si="5"/>
        <v>0</v>
      </c>
      <c r="G48" s="222">
        <f t="shared" si="4"/>
        <v>-100</v>
      </c>
      <c r="H48" s="223"/>
    </row>
    <row r="49" s="211" customFormat="1" ht="25" customHeight="1" spans="1:8">
      <c r="A49" s="224" t="s">
        <v>457</v>
      </c>
      <c r="B49" s="221">
        <v>97453</v>
      </c>
      <c r="C49" s="221">
        <v>0</v>
      </c>
      <c r="D49" s="221">
        <v>134737</v>
      </c>
      <c r="E49" s="221">
        <v>0</v>
      </c>
      <c r="F49" s="222">
        <f t="shared" si="5"/>
        <v>0</v>
      </c>
      <c r="G49" s="222">
        <f t="shared" si="4"/>
        <v>-100</v>
      </c>
      <c r="H49" s="223"/>
    </row>
    <row r="50" s="211" customFormat="1" ht="25" customHeight="1" spans="1:8">
      <c r="A50" s="220" t="s">
        <v>458</v>
      </c>
      <c r="B50" s="221">
        <v>881777</v>
      </c>
      <c r="C50" s="221">
        <v>1122988</v>
      </c>
      <c r="D50" s="221">
        <v>887590</v>
      </c>
      <c r="E50" s="221">
        <f>SUM(E51:E55)</f>
        <v>19111</v>
      </c>
      <c r="F50" s="222">
        <f t="shared" si="5"/>
        <v>2.15313376671661</v>
      </c>
      <c r="G50" s="222">
        <f t="shared" si="4"/>
        <v>-97.8326719794234</v>
      </c>
      <c r="H50" s="223"/>
    </row>
    <row r="51" s="211" customFormat="1" ht="25" customHeight="1" spans="1:8">
      <c r="A51" s="224" t="s">
        <v>459</v>
      </c>
      <c r="B51" s="221">
        <v>35260</v>
      </c>
      <c r="C51" s="221">
        <v>77933</v>
      </c>
      <c r="D51" s="221">
        <v>22518</v>
      </c>
      <c r="E51" s="221">
        <v>7139</v>
      </c>
      <c r="F51" s="222">
        <f t="shared" si="5"/>
        <v>31.7035260680345</v>
      </c>
      <c r="G51" s="222">
        <f t="shared" si="4"/>
        <v>-79.7532614861032</v>
      </c>
      <c r="H51" s="223"/>
    </row>
    <row r="52" s="211" customFormat="1" ht="25" customHeight="1" spans="1:8">
      <c r="A52" s="224" t="s">
        <v>460</v>
      </c>
      <c r="B52" s="221">
        <v>150402</v>
      </c>
      <c r="C52" s="221">
        <v>147342</v>
      </c>
      <c r="D52" s="221">
        <v>138897</v>
      </c>
      <c r="E52" s="221">
        <v>5</v>
      </c>
      <c r="F52" s="222">
        <f t="shared" si="5"/>
        <v>0.0035997897722773</v>
      </c>
      <c r="G52" s="222">
        <f t="shared" si="4"/>
        <v>-99.9966755761227</v>
      </c>
      <c r="H52" s="223"/>
    </row>
    <row r="53" s="211" customFormat="1" ht="25" customHeight="1" spans="1:8">
      <c r="A53" s="224" t="s">
        <v>461</v>
      </c>
      <c r="B53" s="221">
        <v>306742</v>
      </c>
      <c r="C53" s="221">
        <v>306737</v>
      </c>
      <c r="D53" s="221">
        <v>306737</v>
      </c>
      <c r="E53" s="221">
        <v>76</v>
      </c>
      <c r="F53" s="222">
        <f t="shared" si="5"/>
        <v>0.0247769261614999</v>
      </c>
      <c r="G53" s="222">
        <f t="shared" si="4"/>
        <v>-99.9752234777109</v>
      </c>
      <c r="H53" s="223"/>
    </row>
    <row r="54" s="211" customFormat="1" ht="25" customHeight="1" spans="1:8">
      <c r="A54" s="224" t="s">
        <v>462</v>
      </c>
      <c r="B54" s="221">
        <v>215211</v>
      </c>
      <c r="C54" s="221">
        <v>194579</v>
      </c>
      <c r="D54" s="221">
        <v>231390</v>
      </c>
      <c r="E54" s="221">
        <v>1</v>
      </c>
      <c r="F54" s="222">
        <f t="shared" si="5"/>
        <v>0.000432170793897748</v>
      </c>
      <c r="G54" s="222">
        <f t="shared" si="4"/>
        <v>-99.9995353397364</v>
      </c>
      <c r="H54" s="223"/>
    </row>
    <row r="55" s="211" customFormat="1" ht="25" customHeight="1" spans="1:8">
      <c r="A55" s="224" t="s">
        <v>463</v>
      </c>
      <c r="B55" s="221">
        <v>174162</v>
      </c>
      <c r="C55" s="221">
        <v>396397</v>
      </c>
      <c r="D55" s="221">
        <v>188048</v>
      </c>
      <c r="E55" s="221">
        <v>11890</v>
      </c>
      <c r="F55" s="222">
        <f t="shared" si="5"/>
        <v>6.32285373947077</v>
      </c>
      <c r="G55" s="222">
        <f t="shared" si="4"/>
        <v>-93.1730228178363</v>
      </c>
      <c r="H55" s="223"/>
    </row>
    <row r="56" s="211" customFormat="1" ht="25" customHeight="1" spans="1:8">
      <c r="A56" s="220" t="s">
        <v>464</v>
      </c>
      <c r="B56" s="221">
        <v>1766464</v>
      </c>
      <c r="C56" s="221">
        <v>1839033</v>
      </c>
      <c r="D56" s="221">
        <v>2091973</v>
      </c>
      <c r="E56" s="221">
        <f>E57</f>
        <v>507</v>
      </c>
      <c r="F56" s="222">
        <f t="shared" si="5"/>
        <v>0.0242354944351576</v>
      </c>
      <c r="G56" s="222">
        <f t="shared" si="4"/>
        <v>-99.9712985942538</v>
      </c>
      <c r="H56" s="223"/>
    </row>
    <row r="57" s="211" customFormat="1" ht="25" customHeight="1" spans="1:8">
      <c r="A57" s="224" t="s">
        <v>465</v>
      </c>
      <c r="B57" s="221">
        <v>1766464</v>
      </c>
      <c r="C57" s="221">
        <v>1839033</v>
      </c>
      <c r="D57" s="221">
        <v>2091973</v>
      </c>
      <c r="E57" s="221">
        <v>507</v>
      </c>
      <c r="F57" s="222">
        <f t="shared" si="5"/>
        <v>0.0242354944351576</v>
      </c>
      <c r="G57" s="222">
        <f t="shared" si="4"/>
        <v>-99.9712985942538</v>
      </c>
      <c r="H57" s="223"/>
    </row>
    <row r="58" s="211" customFormat="1" ht="25" customHeight="1" spans="1:8">
      <c r="A58" s="220" t="s">
        <v>466</v>
      </c>
      <c r="B58" s="221">
        <v>322177</v>
      </c>
      <c r="C58" s="221">
        <v>260000</v>
      </c>
      <c r="D58" s="221">
        <v>383714</v>
      </c>
      <c r="E58" s="221">
        <f>SUM(E59:E62)</f>
        <v>4854</v>
      </c>
      <c r="F58" s="222">
        <f t="shared" si="5"/>
        <v>1.26500466493274</v>
      </c>
      <c r="G58" s="222">
        <f t="shared" si="4"/>
        <v>-98.493374759837</v>
      </c>
      <c r="H58" s="223"/>
    </row>
    <row r="59" s="211" customFormat="1" ht="25" customHeight="1" spans="1:8">
      <c r="A59" s="224" t="s">
        <v>467</v>
      </c>
      <c r="B59" s="221">
        <v>320352</v>
      </c>
      <c r="C59" s="221">
        <v>260000</v>
      </c>
      <c r="D59" s="221">
        <v>381165</v>
      </c>
      <c r="E59" s="221">
        <v>4849</v>
      </c>
      <c r="F59" s="222">
        <f t="shared" si="5"/>
        <v>1.27215247989716</v>
      </c>
      <c r="G59" s="222">
        <f t="shared" si="4"/>
        <v>-98.4863525122365</v>
      </c>
      <c r="H59" s="223"/>
    </row>
    <row r="60" s="211" customFormat="1" ht="25" customHeight="1" spans="1:8">
      <c r="A60" s="224" t="s">
        <v>468</v>
      </c>
      <c r="B60" s="221">
        <v>0</v>
      </c>
      <c r="C60" s="221">
        <v>0</v>
      </c>
      <c r="D60" s="221">
        <v>0</v>
      </c>
      <c r="E60" s="221">
        <v>0</v>
      </c>
      <c r="F60" s="222"/>
      <c r="G60" s="222"/>
      <c r="H60" s="223"/>
    </row>
    <row r="61" s="211" customFormat="1" ht="25" customHeight="1" spans="1:8">
      <c r="A61" s="224" t="s">
        <v>469</v>
      </c>
      <c r="B61" s="221">
        <v>1825</v>
      </c>
      <c r="C61" s="221">
        <v>0</v>
      </c>
      <c r="D61" s="221">
        <v>2549</v>
      </c>
      <c r="E61" s="221">
        <v>5</v>
      </c>
      <c r="F61" s="222">
        <f t="shared" ref="F61:F65" si="6">E61/D61*100</f>
        <v>0.196155355041193</v>
      </c>
      <c r="G61" s="222">
        <f t="shared" ref="G61:G64" si="7">(E61/B61-1)*100</f>
        <v>-99.7260273972603</v>
      </c>
      <c r="H61" s="223"/>
    </row>
    <row r="62" s="211" customFormat="1" ht="25" customHeight="1" spans="1:8">
      <c r="A62" s="224" t="s">
        <v>470</v>
      </c>
      <c r="B62" s="221">
        <v>0</v>
      </c>
      <c r="C62" s="221">
        <v>0</v>
      </c>
      <c r="D62" s="221">
        <v>0</v>
      </c>
      <c r="E62" s="221">
        <v>0</v>
      </c>
      <c r="F62" s="222"/>
      <c r="G62" s="222"/>
      <c r="H62" s="223"/>
    </row>
    <row r="63" s="211" customFormat="1" ht="25" customHeight="1" spans="1:8">
      <c r="A63" s="220" t="s">
        <v>471</v>
      </c>
      <c r="B63" s="221">
        <v>1256235</v>
      </c>
      <c r="C63" s="221">
        <v>648825</v>
      </c>
      <c r="D63" s="221">
        <v>455800</v>
      </c>
      <c r="E63" s="221">
        <f>SUM(E64:E67)</f>
        <v>981</v>
      </c>
      <c r="F63" s="222">
        <f t="shared" si="6"/>
        <v>0.215225976305397</v>
      </c>
      <c r="G63" s="222">
        <f t="shared" si="7"/>
        <v>-99.9219095153375</v>
      </c>
      <c r="H63" s="223"/>
    </row>
    <row r="64" s="211" customFormat="1" ht="25" customHeight="1" spans="1:8">
      <c r="A64" s="224" t="s">
        <v>472</v>
      </c>
      <c r="B64" s="221">
        <v>35</v>
      </c>
      <c r="C64" s="221">
        <v>0</v>
      </c>
      <c r="D64" s="221">
        <v>0</v>
      </c>
      <c r="E64" s="221">
        <v>0</v>
      </c>
      <c r="F64" s="222"/>
      <c r="G64" s="222">
        <f t="shared" si="7"/>
        <v>-100</v>
      </c>
      <c r="H64" s="223"/>
    </row>
    <row r="65" s="211" customFormat="1" ht="25" customHeight="1" spans="1:8">
      <c r="A65" s="224" t="s">
        <v>473</v>
      </c>
      <c r="B65" s="221">
        <v>0</v>
      </c>
      <c r="C65" s="221">
        <v>0</v>
      </c>
      <c r="D65" s="221">
        <v>354</v>
      </c>
      <c r="E65" s="221">
        <v>0</v>
      </c>
      <c r="F65" s="222">
        <f t="shared" si="6"/>
        <v>0</v>
      </c>
      <c r="G65" s="222"/>
      <c r="H65" s="223"/>
    </row>
    <row r="66" s="211" customFormat="1" ht="25" customHeight="1" spans="1:8">
      <c r="A66" s="224" t="s">
        <v>474</v>
      </c>
      <c r="B66" s="221">
        <v>0</v>
      </c>
      <c r="C66" s="221">
        <v>0</v>
      </c>
      <c r="D66" s="221">
        <v>0</v>
      </c>
      <c r="E66" s="221">
        <v>140</v>
      </c>
      <c r="F66" s="222"/>
      <c r="G66" s="222"/>
      <c r="H66" s="223"/>
    </row>
    <row r="67" s="211" customFormat="1" ht="25" customHeight="1" spans="1:8">
      <c r="A67" s="229" t="s">
        <v>475</v>
      </c>
      <c r="B67" s="221">
        <v>1256200</v>
      </c>
      <c r="C67" s="221">
        <v>648825</v>
      </c>
      <c r="D67" s="221">
        <v>455446</v>
      </c>
      <c r="E67" s="221">
        <v>841</v>
      </c>
      <c r="F67" s="222">
        <f>E67/D67*100</f>
        <v>0.184654163171924</v>
      </c>
      <c r="G67" s="222">
        <f>(E67/B67-1)*100</f>
        <v>-99.9330520617736</v>
      </c>
      <c r="H67" s="223"/>
    </row>
    <row r="68" s="211" customFormat="1" ht="25" customHeight="1" spans="1:8">
      <c r="A68" s="230"/>
      <c r="B68" s="221"/>
      <c r="C68" s="221"/>
      <c r="D68" s="221"/>
      <c r="E68" s="221"/>
      <c r="F68" s="222"/>
      <c r="G68" s="222"/>
      <c r="H68" s="223"/>
    </row>
    <row r="69" s="211" customFormat="1" ht="25" customHeight="1" spans="1:8">
      <c r="A69" s="231" t="s">
        <v>90</v>
      </c>
      <c r="B69" s="232">
        <v>8883188</v>
      </c>
      <c r="C69" s="232">
        <v>9119896</v>
      </c>
      <c r="D69" s="232">
        <v>9375458</v>
      </c>
      <c r="E69" s="232">
        <f>E63+E58+E56+E50+E47+E43+E40+E36+E29+E21+E10+E5</f>
        <v>110311</v>
      </c>
      <c r="F69" s="233">
        <f>E69/D69*100</f>
        <v>1.17659318616755</v>
      </c>
      <c r="G69" s="233">
        <f>(E69/B69-1)*100</f>
        <v>-98.7582048246643</v>
      </c>
      <c r="H69" s="223"/>
    </row>
    <row r="70" s="211" customFormat="1" ht="34" customHeight="1" spans="1:8">
      <c r="A70" s="234"/>
      <c r="B70" s="234"/>
      <c r="C70" s="234"/>
      <c r="D70" s="234"/>
      <c r="E70" s="234"/>
      <c r="F70" s="234"/>
      <c r="G70" s="234"/>
      <c r="H70" s="234"/>
    </row>
  </sheetData>
  <mergeCells count="2">
    <mergeCell ref="A2:H2"/>
    <mergeCell ref="A70:H70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71"/>
  <sheetViews>
    <sheetView workbookViewId="0">
      <selection activeCell="C71" sqref="C71"/>
    </sheetView>
  </sheetViews>
  <sheetFormatPr defaultColWidth="12.125" defaultRowHeight="15.6" customHeight="1" outlineLevelCol="2"/>
  <cols>
    <col min="1" max="1" width="39.625" style="201" customWidth="1"/>
    <col min="2" max="2" width="16" style="201" customWidth="1"/>
    <col min="3" max="3" width="20.125" style="201" customWidth="1"/>
    <col min="4" max="205" width="12.125" style="201" customWidth="1"/>
    <col min="206" max="16384" width="12.125" style="201"/>
  </cols>
  <sheetData>
    <row r="1" s="1" customFormat="1" ht="17.25" customHeight="1" spans="1:3">
      <c r="A1" s="1" t="s">
        <v>476</v>
      </c>
      <c r="C1" s="202"/>
    </row>
    <row r="2" s="199" customFormat="1" ht="26.25" customHeight="1" spans="1:3">
      <c r="A2" s="103" t="s">
        <v>477</v>
      </c>
      <c r="B2" s="103"/>
      <c r="C2" s="103"/>
    </row>
    <row r="3" s="151" customFormat="1" ht="17" customHeight="1" spans="1:3">
      <c r="A3" s="203"/>
      <c r="B3" s="203"/>
      <c r="C3" s="105" t="s">
        <v>32</v>
      </c>
    </row>
    <row r="4" s="200" customFormat="1" ht="15" customHeight="1" spans="1:3">
      <c r="A4" s="204" t="s">
        <v>418</v>
      </c>
      <c r="B4" s="205" t="s">
        <v>478</v>
      </c>
      <c r="C4" s="205" t="s">
        <v>38</v>
      </c>
    </row>
    <row r="5" s="201" customFormat="1" ht="15" customHeight="1" spans="1:3">
      <c r="A5" s="206" t="s">
        <v>419</v>
      </c>
      <c r="B5" s="207">
        <f>SUM(B6:B9)</f>
        <v>7715</v>
      </c>
      <c r="C5" s="207"/>
    </row>
    <row r="6" s="201" customFormat="1" ht="15" customHeight="1" spans="1:3">
      <c r="A6" s="206" t="s">
        <v>479</v>
      </c>
      <c r="B6" s="208">
        <v>3401</v>
      </c>
      <c r="C6" s="207"/>
    </row>
    <row r="7" s="201" customFormat="1" ht="15" customHeight="1" spans="1:3">
      <c r="A7" s="206" t="s">
        <v>480</v>
      </c>
      <c r="B7" s="208">
        <v>1426</v>
      </c>
      <c r="C7" s="207"/>
    </row>
    <row r="8" s="201" customFormat="1" ht="15" customHeight="1" spans="1:3">
      <c r="A8" s="206" t="s">
        <v>481</v>
      </c>
      <c r="B8" s="208">
        <v>315</v>
      </c>
      <c r="C8" s="207"/>
    </row>
    <row r="9" s="201" customFormat="1" ht="15" customHeight="1" spans="1:3">
      <c r="A9" s="206" t="s">
        <v>482</v>
      </c>
      <c r="B9" s="208">
        <v>2573</v>
      </c>
      <c r="C9" s="207"/>
    </row>
    <row r="10" s="201" customFormat="1" ht="15" customHeight="1" spans="1:3">
      <c r="A10" s="206" t="s">
        <v>424</v>
      </c>
      <c r="B10" s="207">
        <f>SUM(B11:B20)</f>
        <v>6486</v>
      </c>
      <c r="C10" s="207"/>
    </row>
    <row r="11" s="201" customFormat="1" ht="15" customHeight="1" spans="1:3">
      <c r="A11" s="206" t="s">
        <v>483</v>
      </c>
      <c r="B11" s="208">
        <v>1899</v>
      </c>
      <c r="C11" s="207"/>
    </row>
    <row r="12" s="201" customFormat="1" ht="15" customHeight="1" spans="1:3">
      <c r="A12" s="206" t="s">
        <v>484</v>
      </c>
      <c r="B12" s="208">
        <v>7</v>
      </c>
      <c r="C12" s="207"/>
    </row>
    <row r="13" s="201" customFormat="1" ht="15" customHeight="1" spans="1:3">
      <c r="A13" s="206" t="s">
        <v>485</v>
      </c>
      <c r="B13" s="208">
        <v>14</v>
      </c>
      <c r="C13" s="207"/>
    </row>
    <row r="14" s="201" customFormat="1" ht="15" customHeight="1" spans="1:3">
      <c r="A14" s="206" t="s">
        <v>486</v>
      </c>
      <c r="B14" s="208">
        <v>9</v>
      </c>
      <c r="C14" s="207"/>
    </row>
    <row r="15" s="201" customFormat="1" ht="15" customHeight="1" spans="1:3">
      <c r="A15" s="206" t="s">
        <v>487</v>
      </c>
      <c r="B15" s="208">
        <v>1216</v>
      </c>
      <c r="C15" s="207"/>
    </row>
    <row r="16" s="201" customFormat="1" ht="15" customHeight="1" spans="1:3">
      <c r="A16" s="206" t="s">
        <v>488</v>
      </c>
      <c r="B16" s="208">
        <v>19</v>
      </c>
      <c r="C16" s="207"/>
    </row>
    <row r="17" s="201" customFormat="1" ht="15" customHeight="1" spans="1:3">
      <c r="A17" s="206" t="s">
        <v>489</v>
      </c>
      <c r="B17" s="208">
        <v>2</v>
      </c>
      <c r="C17" s="207"/>
    </row>
    <row r="18" s="201" customFormat="1" ht="15" customHeight="1" spans="1:3">
      <c r="A18" s="206" t="s">
        <v>490</v>
      </c>
      <c r="B18" s="208">
        <v>85</v>
      </c>
      <c r="C18" s="207"/>
    </row>
    <row r="19" s="201" customFormat="1" ht="15" customHeight="1" spans="1:3">
      <c r="A19" s="206" t="s">
        <v>491</v>
      </c>
      <c r="B19" s="208">
        <v>54</v>
      </c>
      <c r="C19" s="207"/>
    </row>
    <row r="20" s="201" customFormat="1" ht="15" customHeight="1" spans="1:3">
      <c r="A20" s="206" t="s">
        <v>492</v>
      </c>
      <c r="B20" s="208">
        <v>3181</v>
      </c>
      <c r="C20" s="207"/>
    </row>
    <row r="21" s="201" customFormat="1" ht="15" customHeight="1" spans="1:3">
      <c r="A21" s="206" t="s">
        <v>435</v>
      </c>
      <c r="B21" s="207">
        <f>SUM(B22:B28)</f>
        <v>18811</v>
      </c>
      <c r="C21" s="207"/>
    </row>
    <row r="22" s="201" customFormat="1" ht="15" customHeight="1" spans="1:3">
      <c r="A22" s="206" t="s">
        <v>493</v>
      </c>
      <c r="B22" s="208">
        <v>0</v>
      </c>
      <c r="C22" s="207"/>
    </row>
    <row r="23" s="201" customFormat="1" ht="15" customHeight="1" spans="1:3">
      <c r="A23" s="206" t="s">
        <v>494</v>
      </c>
      <c r="B23" s="208">
        <v>7232</v>
      </c>
      <c r="C23" s="207"/>
    </row>
    <row r="24" s="201" customFormat="1" ht="15" customHeight="1" spans="1:3">
      <c r="A24" s="206" t="s">
        <v>495</v>
      </c>
      <c r="B24" s="208">
        <v>0</v>
      </c>
      <c r="C24" s="207"/>
    </row>
    <row r="25" s="201" customFormat="1" ht="15" customHeight="1" spans="1:3">
      <c r="A25" s="206" t="s">
        <v>496</v>
      </c>
      <c r="B25" s="208">
        <v>68</v>
      </c>
      <c r="C25" s="207"/>
    </row>
    <row r="26" s="201" customFormat="1" ht="15" customHeight="1" spans="1:3">
      <c r="A26" s="206" t="s">
        <v>497</v>
      </c>
      <c r="B26" s="208">
        <v>249</v>
      </c>
      <c r="C26" s="207"/>
    </row>
    <row r="27" s="201" customFormat="1" ht="15" customHeight="1" spans="1:3">
      <c r="A27" s="206" t="s">
        <v>498</v>
      </c>
      <c r="B27" s="208">
        <v>135</v>
      </c>
      <c r="C27" s="207"/>
    </row>
    <row r="28" s="201" customFormat="1" ht="15" customHeight="1" spans="1:3">
      <c r="A28" s="206" t="s">
        <v>499</v>
      </c>
      <c r="B28" s="208">
        <v>11127</v>
      </c>
      <c r="C28" s="207"/>
    </row>
    <row r="29" s="201" customFormat="1" ht="15" customHeight="1" spans="1:3">
      <c r="A29" s="206" t="s">
        <v>443</v>
      </c>
      <c r="B29" s="207">
        <v>0</v>
      </c>
      <c r="C29" s="207"/>
    </row>
    <row r="30" s="201" customFormat="1" ht="15" customHeight="1" spans="1:3">
      <c r="A30" s="206" t="s">
        <v>493</v>
      </c>
      <c r="B30" s="207">
        <v>0</v>
      </c>
      <c r="C30" s="207"/>
    </row>
    <row r="31" s="201" customFormat="1" ht="15" customHeight="1" spans="1:3">
      <c r="A31" s="206" t="s">
        <v>494</v>
      </c>
      <c r="B31" s="207">
        <v>0</v>
      </c>
      <c r="C31" s="207"/>
    </row>
    <row r="32" s="201" customFormat="1" ht="15" customHeight="1" spans="1:3">
      <c r="A32" s="206" t="s">
        <v>495</v>
      </c>
      <c r="B32" s="207">
        <v>0</v>
      </c>
      <c r="C32" s="207"/>
    </row>
    <row r="33" s="201" customFormat="1" ht="15" customHeight="1" spans="1:3">
      <c r="A33" s="206" t="s">
        <v>497</v>
      </c>
      <c r="B33" s="207">
        <v>0</v>
      </c>
      <c r="C33" s="207"/>
    </row>
    <row r="34" s="201" customFormat="1" ht="15" customHeight="1" spans="1:3">
      <c r="A34" s="206" t="s">
        <v>498</v>
      </c>
      <c r="B34" s="207">
        <v>0</v>
      </c>
      <c r="C34" s="207"/>
    </row>
    <row r="35" s="201" customFormat="1" ht="15" customHeight="1" spans="1:3">
      <c r="A35" s="206" t="s">
        <v>499</v>
      </c>
      <c r="B35" s="207">
        <v>0</v>
      </c>
      <c r="C35" s="207"/>
    </row>
    <row r="36" s="201" customFormat="1" ht="15" customHeight="1" spans="1:3">
      <c r="A36" s="206" t="s">
        <v>444</v>
      </c>
      <c r="B36" s="207">
        <f>SUM(B37:B39)</f>
        <v>20638</v>
      </c>
      <c r="C36" s="207"/>
    </row>
    <row r="37" s="201" customFormat="1" ht="15" customHeight="1" spans="1:3">
      <c r="A37" s="206" t="s">
        <v>500</v>
      </c>
      <c r="B37" s="208">
        <v>11356</v>
      </c>
      <c r="C37" s="207"/>
    </row>
    <row r="38" s="201" customFormat="1" ht="15" customHeight="1" spans="1:3">
      <c r="A38" s="206" t="s">
        <v>501</v>
      </c>
      <c r="B38" s="208">
        <v>8782</v>
      </c>
      <c r="C38" s="207"/>
    </row>
    <row r="39" s="201" customFormat="1" ht="15" customHeight="1" spans="1:3">
      <c r="A39" s="206" t="s">
        <v>502</v>
      </c>
      <c r="B39" s="208">
        <v>500</v>
      </c>
      <c r="C39" s="207"/>
    </row>
    <row r="40" s="201" customFormat="1" ht="15" customHeight="1" spans="1:3">
      <c r="A40" s="206" t="s">
        <v>448</v>
      </c>
      <c r="B40" s="207">
        <f>B41+B42</f>
        <v>2822</v>
      </c>
      <c r="C40" s="207"/>
    </row>
    <row r="41" s="201" customFormat="1" ht="15" customHeight="1" spans="1:3">
      <c r="A41" s="206" t="s">
        <v>503</v>
      </c>
      <c r="B41" s="208">
        <v>2822</v>
      </c>
      <c r="C41" s="207"/>
    </row>
    <row r="42" s="201" customFormat="1" ht="15" customHeight="1" spans="1:3">
      <c r="A42" s="206" t="s">
        <v>504</v>
      </c>
      <c r="B42" s="207">
        <v>0</v>
      </c>
      <c r="C42" s="207"/>
    </row>
    <row r="43" s="201" customFormat="1" ht="15" customHeight="1" spans="1:3">
      <c r="A43" s="206" t="s">
        <v>451</v>
      </c>
      <c r="B43" s="207">
        <f>SUM(B44:B46)</f>
        <v>1930</v>
      </c>
      <c r="C43" s="207"/>
    </row>
    <row r="44" s="201" customFormat="1" ht="15" customHeight="1" spans="1:3">
      <c r="A44" s="206" t="s">
        <v>505</v>
      </c>
      <c r="B44" s="208">
        <v>0</v>
      </c>
      <c r="C44" s="207"/>
    </row>
    <row r="45" s="201" customFormat="1" ht="15" customHeight="1" spans="1:3">
      <c r="A45" s="206" t="s">
        <v>506</v>
      </c>
      <c r="B45" s="208">
        <v>100</v>
      </c>
      <c r="C45" s="207"/>
    </row>
    <row r="46" s="201" customFormat="1" ht="15" customHeight="1" spans="1:3">
      <c r="A46" s="206" t="s">
        <v>507</v>
      </c>
      <c r="B46" s="208">
        <v>1830</v>
      </c>
      <c r="C46" s="207"/>
    </row>
    <row r="47" s="201" customFormat="1" ht="15" customHeight="1" spans="1:3">
      <c r="A47" s="206" t="s">
        <v>455</v>
      </c>
      <c r="B47" s="207">
        <v>0</v>
      </c>
      <c r="C47" s="207"/>
    </row>
    <row r="48" s="201" customFormat="1" ht="15" customHeight="1" spans="1:3">
      <c r="A48" s="206" t="s">
        <v>508</v>
      </c>
      <c r="B48" s="207">
        <v>0</v>
      </c>
      <c r="C48" s="207"/>
    </row>
    <row r="49" s="201" customFormat="1" ht="15" customHeight="1" spans="1:3">
      <c r="A49" s="206" t="s">
        <v>509</v>
      </c>
      <c r="B49" s="207">
        <v>0</v>
      </c>
      <c r="C49" s="207"/>
    </row>
    <row r="50" s="201" customFormat="1" ht="15" customHeight="1" spans="1:3">
      <c r="A50" s="206" t="s">
        <v>458</v>
      </c>
      <c r="B50" s="207">
        <f>SUM(B51:B55)</f>
        <v>11142</v>
      </c>
      <c r="C50" s="207"/>
    </row>
    <row r="51" s="201" customFormat="1" ht="15" customHeight="1" spans="1:3">
      <c r="A51" s="209" t="s">
        <v>510</v>
      </c>
      <c r="B51" s="208">
        <v>3424</v>
      </c>
      <c r="C51" s="207"/>
    </row>
    <row r="52" s="201" customFormat="1" ht="15" customHeight="1" spans="1:3">
      <c r="A52" s="209" t="s">
        <v>511</v>
      </c>
      <c r="B52" s="208">
        <v>42</v>
      </c>
      <c r="C52" s="207"/>
    </row>
    <row r="53" s="201" customFormat="1" ht="15" customHeight="1" spans="1:3">
      <c r="A53" s="209" t="s">
        <v>512</v>
      </c>
      <c r="B53" s="208">
        <v>25</v>
      </c>
      <c r="C53" s="207"/>
    </row>
    <row r="54" s="201" customFormat="1" ht="15" customHeight="1" spans="1:3">
      <c r="A54" s="209" t="s">
        <v>513</v>
      </c>
      <c r="B54" s="208">
        <v>46</v>
      </c>
      <c r="C54" s="207"/>
    </row>
    <row r="55" s="201" customFormat="1" ht="15" customHeight="1" spans="1:3">
      <c r="A55" s="206" t="s">
        <v>514</v>
      </c>
      <c r="B55" s="208">
        <v>7605</v>
      </c>
      <c r="C55" s="207"/>
    </row>
    <row r="56" s="201" customFormat="1" ht="15" customHeight="1" spans="1:3">
      <c r="A56" s="206" t="s">
        <v>464</v>
      </c>
      <c r="B56" s="207">
        <f>B57+B58</f>
        <v>498</v>
      </c>
      <c r="C56" s="207"/>
    </row>
    <row r="57" s="201" customFormat="1" ht="15" customHeight="1" spans="1:3">
      <c r="A57" s="206" t="s">
        <v>515</v>
      </c>
      <c r="B57" s="208">
        <v>498</v>
      </c>
      <c r="C57" s="207"/>
    </row>
    <row r="58" s="201" customFormat="1" ht="15" customHeight="1" spans="1:3">
      <c r="A58" s="206" t="s">
        <v>516</v>
      </c>
      <c r="B58" s="208">
        <v>0</v>
      </c>
      <c r="C58" s="207"/>
    </row>
    <row r="59" s="201" customFormat="1" ht="15" customHeight="1" spans="1:3">
      <c r="A59" s="206" t="s">
        <v>466</v>
      </c>
      <c r="B59" s="207">
        <f>SUM(B60:B63)</f>
        <v>7804</v>
      </c>
      <c r="C59" s="207"/>
    </row>
    <row r="60" s="201" customFormat="1" ht="15" customHeight="1" spans="1:3">
      <c r="A60" s="206" t="s">
        <v>517</v>
      </c>
      <c r="B60" s="208">
        <v>7804</v>
      </c>
      <c r="C60" s="207"/>
    </row>
    <row r="61" s="201" customFormat="1" ht="15" customHeight="1" spans="1:3">
      <c r="A61" s="206" t="s">
        <v>518</v>
      </c>
      <c r="B61" s="207">
        <v>0</v>
      </c>
      <c r="C61" s="207"/>
    </row>
    <row r="62" s="201" customFormat="1" ht="15" customHeight="1" spans="1:3">
      <c r="A62" s="206" t="s">
        <v>519</v>
      </c>
      <c r="B62" s="207">
        <v>0</v>
      </c>
      <c r="C62" s="207"/>
    </row>
    <row r="63" s="201" customFormat="1" ht="15" customHeight="1" spans="1:3">
      <c r="A63" s="206" t="s">
        <v>520</v>
      </c>
      <c r="B63" s="207">
        <v>0</v>
      </c>
      <c r="C63" s="207"/>
    </row>
    <row r="64" s="201" customFormat="1" ht="15" customHeight="1" spans="1:3">
      <c r="A64" s="206" t="s">
        <v>471</v>
      </c>
      <c r="B64" s="207">
        <f>SUM(B65:B68)</f>
        <v>1140</v>
      </c>
      <c r="C64" s="207"/>
    </row>
    <row r="65" s="201" customFormat="1" ht="15" customHeight="1" spans="1:3">
      <c r="A65" s="206" t="s">
        <v>521</v>
      </c>
      <c r="B65" s="207">
        <v>0</v>
      </c>
      <c r="C65" s="207"/>
    </row>
    <row r="66" s="201" customFormat="1" ht="15" customHeight="1" spans="1:3">
      <c r="A66" s="206" t="s">
        <v>522</v>
      </c>
      <c r="B66" s="207">
        <v>0</v>
      </c>
      <c r="C66" s="207"/>
    </row>
    <row r="67" s="201" customFormat="1" ht="15" customHeight="1" spans="1:3">
      <c r="A67" s="206" t="s">
        <v>523</v>
      </c>
      <c r="B67" s="207">
        <v>140</v>
      </c>
      <c r="C67" s="207"/>
    </row>
    <row r="68" s="201" customFormat="1" ht="15" customHeight="1" spans="1:3">
      <c r="A68" s="206" t="s">
        <v>406</v>
      </c>
      <c r="B68" s="207">
        <v>1000</v>
      </c>
      <c r="C68" s="207"/>
    </row>
    <row r="69" s="201" customFormat="1" ht="15" customHeight="1" spans="1:3">
      <c r="A69" s="205" t="s">
        <v>524</v>
      </c>
      <c r="B69" s="210">
        <f>B5+B10+B21+B29+B36+B40+B43+B47+B50+B56+B59+B64</f>
        <v>78986</v>
      </c>
      <c r="C69" s="210"/>
    </row>
    <row r="70" s="201" customFormat="1" ht="17.25" customHeight="1"/>
    <row r="71" s="201" customFormat="1" ht="15.75" customHeight="1"/>
  </sheetData>
  <mergeCells count="1">
    <mergeCell ref="A2:C2"/>
  </mergeCells>
  <pageMargins left="0.751388888888889" right="0.751388888888889" top="1" bottom="1" header="0.5" footer="0.5"/>
  <pageSetup paperSize="9" scale="97" orientation="portrait" horizontalDpi="600"/>
  <headerFooter/>
  <rowBreaks count="1" manualBreakCount="1">
    <brk id="42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0"/>
  <sheetViews>
    <sheetView showZeros="0" workbookViewId="0">
      <pane ySplit="4" topLeftCell="A5" activePane="bottomLeft" state="frozen"/>
      <selection/>
      <selection pane="bottomLeft" activeCell="F23" sqref="F23"/>
    </sheetView>
  </sheetViews>
  <sheetFormatPr defaultColWidth="9" defaultRowHeight="14.25" outlineLevelCol="3"/>
  <cols>
    <col min="1" max="1" width="28" style="188" customWidth="1"/>
    <col min="2" max="2" width="12.625" style="189" customWidth="1"/>
    <col min="3" max="3" width="28" style="188" customWidth="1"/>
    <col min="4" max="4" width="12.625" style="189" customWidth="1"/>
    <col min="5" max="5" width="9" style="188"/>
    <col min="6" max="6" width="9.5" style="188"/>
    <col min="7" max="16384" width="9" style="188"/>
  </cols>
  <sheetData>
    <row r="1" s="184" customFormat="1" ht="18.75" customHeight="1" spans="1:4">
      <c r="A1" s="1" t="s">
        <v>525</v>
      </c>
      <c r="B1" s="190"/>
      <c r="D1" s="190"/>
    </row>
    <row r="2" s="185" customFormat="1" ht="30.75" customHeight="1" spans="1:4">
      <c r="A2" s="103" t="s">
        <v>526</v>
      </c>
      <c r="B2" s="103"/>
      <c r="C2" s="103"/>
      <c r="D2" s="103"/>
    </row>
    <row r="3" s="160" customFormat="1" ht="22.5" customHeight="1" spans="2:4">
      <c r="B3" s="191"/>
      <c r="D3" s="192" t="s">
        <v>32</v>
      </c>
    </row>
    <row r="4" s="186" customFormat="1" ht="39.75" customHeight="1" spans="1:4">
      <c r="A4" s="163" t="s">
        <v>527</v>
      </c>
      <c r="B4" s="143" t="s">
        <v>528</v>
      </c>
      <c r="C4" s="165" t="s">
        <v>529</v>
      </c>
      <c r="D4" s="143" t="s">
        <v>528</v>
      </c>
    </row>
    <row r="5" s="187" customFormat="1" ht="31.5" customHeight="1" spans="1:4">
      <c r="A5" s="193" t="s">
        <v>530</v>
      </c>
      <c r="B5" s="194">
        <v>28640</v>
      </c>
      <c r="C5" s="195" t="s">
        <v>531</v>
      </c>
      <c r="D5" s="109">
        <v>110311</v>
      </c>
    </row>
    <row r="6" s="187" customFormat="1" ht="31.5" customHeight="1" spans="1:4">
      <c r="A6" s="193" t="s">
        <v>532</v>
      </c>
      <c r="B6" s="109">
        <f>SUM(B7:B9)</f>
        <v>48511</v>
      </c>
      <c r="C6" s="196" t="s">
        <v>533</v>
      </c>
      <c r="D6" s="109">
        <v>2179</v>
      </c>
    </row>
    <row r="7" s="187" customFormat="1" ht="31.5" customHeight="1" spans="1:4">
      <c r="A7" s="193" t="s">
        <v>534</v>
      </c>
      <c r="B7" s="109">
        <v>1187</v>
      </c>
      <c r="C7" s="196" t="s">
        <v>535</v>
      </c>
      <c r="D7" s="109">
        <v>4603</v>
      </c>
    </row>
    <row r="8" s="187" customFormat="1" ht="31.5" customHeight="1" spans="1:4">
      <c r="A8" s="193" t="s">
        <v>536</v>
      </c>
      <c r="B8" s="109">
        <v>30981</v>
      </c>
      <c r="C8" s="196" t="s">
        <v>537</v>
      </c>
      <c r="D8" s="109">
        <v>1140</v>
      </c>
    </row>
    <row r="9" s="187" customFormat="1" ht="31.5" customHeight="1" spans="1:4">
      <c r="A9" s="193" t="s">
        <v>538</v>
      </c>
      <c r="B9" s="109">
        <v>16343</v>
      </c>
      <c r="C9" s="193"/>
      <c r="D9" s="109"/>
    </row>
    <row r="10" s="187" customFormat="1" ht="31.5" customHeight="1" spans="1:4">
      <c r="A10" s="193" t="s">
        <v>539</v>
      </c>
      <c r="B10" s="109">
        <v>4713</v>
      </c>
      <c r="C10" s="196"/>
      <c r="D10" s="109"/>
    </row>
    <row r="11" s="187" customFormat="1" ht="31.5" customHeight="1" spans="1:4">
      <c r="A11" s="193" t="s">
        <v>540</v>
      </c>
      <c r="B11" s="109">
        <v>34310</v>
      </c>
      <c r="C11" s="196"/>
      <c r="D11" s="109"/>
    </row>
    <row r="12" s="187" customFormat="1" ht="31.5" customHeight="1" spans="1:4">
      <c r="A12" s="193" t="s">
        <v>541</v>
      </c>
      <c r="B12" s="109">
        <v>1258</v>
      </c>
      <c r="C12" s="196" t="s">
        <v>542</v>
      </c>
      <c r="D12" s="109">
        <v>2068</v>
      </c>
    </row>
    <row r="13" s="187" customFormat="1" ht="31.5" customHeight="1" spans="1:4">
      <c r="A13" s="193" t="s">
        <v>543</v>
      </c>
      <c r="B13" s="109">
        <v>2869</v>
      </c>
      <c r="C13" s="196" t="s">
        <v>544</v>
      </c>
      <c r="D13" s="109">
        <v>2068</v>
      </c>
    </row>
    <row r="14" s="187" customFormat="1" ht="31.5" customHeight="1" spans="1:4">
      <c r="A14" s="193"/>
      <c r="B14" s="109"/>
      <c r="C14" s="196" t="s">
        <v>545</v>
      </c>
      <c r="D14" s="109"/>
    </row>
    <row r="15" s="187" customFormat="1" ht="31.5" customHeight="1" spans="1:4">
      <c r="A15" s="193"/>
      <c r="B15" s="109"/>
      <c r="C15" s="196"/>
      <c r="D15" s="109"/>
    </row>
    <row r="16" s="187" customFormat="1" ht="31.5" customHeight="1" spans="1:4">
      <c r="A16" s="193"/>
      <c r="B16" s="109"/>
      <c r="C16" s="196"/>
      <c r="D16" s="109"/>
    </row>
    <row r="17" s="187" customFormat="1" ht="31.5" customHeight="1" spans="1:4">
      <c r="A17" s="193"/>
      <c r="B17" s="109"/>
      <c r="C17" s="196"/>
      <c r="D17" s="109"/>
    </row>
    <row r="18" s="187" customFormat="1" ht="31.5" customHeight="1" spans="1:4">
      <c r="A18" s="193"/>
      <c r="B18" s="109"/>
      <c r="C18" s="196"/>
      <c r="D18" s="109"/>
    </row>
    <row r="19" s="187" customFormat="1" ht="31.5" customHeight="1" spans="1:4">
      <c r="A19" s="178" t="s">
        <v>546</v>
      </c>
      <c r="B19" s="114">
        <f>B5+B6+B10+B11+B12+B13</f>
        <v>120301</v>
      </c>
      <c r="C19" s="197" t="s">
        <v>547</v>
      </c>
      <c r="D19" s="114">
        <f>D5+D6+D7+D12+D8</f>
        <v>120301</v>
      </c>
    </row>
    <row r="20" s="188" customFormat="1" spans="2:4">
      <c r="B20" s="189"/>
      <c r="C20" s="198"/>
      <c r="D20" s="189"/>
    </row>
  </sheetData>
  <mergeCells count="1">
    <mergeCell ref="A2:D2"/>
  </mergeCells>
  <pageMargins left="0.55" right="0.55" top="0.979166666666667" bottom="0.979166666666667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9"/>
  <sheetViews>
    <sheetView workbookViewId="0">
      <selection activeCell="C9" sqref="C9"/>
    </sheetView>
  </sheetViews>
  <sheetFormatPr defaultColWidth="9" defaultRowHeight="14.25" outlineLevelCol="5"/>
  <cols>
    <col min="1" max="1" width="24.375" style="158" customWidth="1"/>
    <col min="2" max="5" width="15" style="158" customWidth="1"/>
    <col min="6" max="6" width="32.75" style="158" customWidth="1"/>
    <col min="7" max="16384" width="9" style="158"/>
  </cols>
  <sheetData>
    <row r="1" s="158" customFormat="1" spans="1:1">
      <c r="A1" s="101" t="s">
        <v>548</v>
      </c>
    </row>
    <row r="2" s="158" customFormat="1" ht="42.75" customHeight="1" spans="1:6">
      <c r="A2" s="103" t="s">
        <v>549</v>
      </c>
      <c r="B2" s="103"/>
      <c r="C2" s="103"/>
      <c r="D2" s="103"/>
      <c r="E2" s="103"/>
      <c r="F2" s="103"/>
    </row>
    <row r="3" s="158" customFormat="1" ht="24.75" customHeight="1" spans="1:6">
      <c r="A3" s="160"/>
      <c r="B3" s="160"/>
      <c r="C3" s="160"/>
      <c r="D3" s="161"/>
      <c r="E3" s="161"/>
      <c r="F3" s="162" t="s">
        <v>32</v>
      </c>
    </row>
    <row r="4" s="158" customFormat="1" ht="37.5" customHeight="1" spans="1:6">
      <c r="A4" s="163" t="s">
        <v>550</v>
      </c>
      <c r="B4" s="164" t="s">
        <v>551</v>
      </c>
      <c r="C4" s="165" t="s">
        <v>98</v>
      </c>
      <c r="D4" s="166" t="s">
        <v>552</v>
      </c>
      <c r="E4" s="167" t="s">
        <v>553</v>
      </c>
      <c r="F4" s="167" t="s">
        <v>38</v>
      </c>
    </row>
    <row r="5" s="158" customFormat="1" ht="37.5" customHeight="1" spans="1:6">
      <c r="A5" s="168" t="s">
        <v>554</v>
      </c>
      <c r="B5" s="169">
        <v>0</v>
      </c>
      <c r="C5" s="169"/>
      <c r="D5" s="170">
        <f t="shared" ref="D5:D9" si="0">C5-B5</f>
        <v>0</v>
      </c>
      <c r="E5" s="171" t="e">
        <f t="shared" ref="E5:E9" si="1">D5/B5</f>
        <v>#DIV/0!</v>
      </c>
      <c r="F5" s="172"/>
    </row>
    <row r="6" s="158" customFormat="1" ht="54" customHeight="1" spans="1:6">
      <c r="A6" s="168" t="s">
        <v>555</v>
      </c>
      <c r="B6" s="173">
        <v>0</v>
      </c>
      <c r="C6" s="174">
        <v>17.4</v>
      </c>
      <c r="D6" s="170">
        <f t="shared" si="0"/>
        <v>17.4</v>
      </c>
      <c r="E6" s="171" t="e">
        <f t="shared" si="1"/>
        <v>#DIV/0!</v>
      </c>
      <c r="F6" s="175"/>
    </row>
    <row r="7" s="158" customFormat="1" ht="45.75" customHeight="1" spans="1:6">
      <c r="A7" s="168" t="s">
        <v>556</v>
      </c>
      <c r="B7" s="173">
        <v>141</v>
      </c>
      <c r="C7" s="176">
        <v>106.91</v>
      </c>
      <c r="D7" s="170">
        <f t="shared" si="0"/>
        <v>-34.09</v>
      </c>
      <c r="E7" s="171">
        <f t="shared" si="1"/>
        <v>-0.24177304964539</v>
      </c>
      <c r="F7" s="177"/>
    </row>
    <row r="8" s="158" customFormat="1" ht="37.5" customHeight="1" spans="1:6">
      <c r="A8" s="168" t="s">
        <v>557</v>
      </c>
      <c r="B8" s="173">
        <v>18</v>
      </c>
      <c r="C8" s="176">
        <v>13.79</v>
      </c>
      <c r="D8" s="170">
        <f t="shared" si="0"/>
        <v>-4.21</v>
      </c>
      <c r="E8" s="171">
        <f t="shared" si="1"/>
        <v>-0.233888888888889</v>
      </c>
      <c r="F8" s="172"/>
    </row>
    <row r="9" s="159" customFormat="1" ht="37.5" customHeight="1" spans="1:6">
      <c r="A9" s="178" t="s">
        <v>558</v>
      </c>
      <c r="B9" s="179">
        <f>SUM(B5:B8)</f>
        <v>159</v>
      </c>
      <c r="C9" s="180">
        <f>SUM(C5:C8)</f>
        <v>138.1</v>
      </c>
      <c r="D9" s="181">
        <f t="shared" si="0"/>
        <v>-20.9</v>
      </c>
      <c r="E9" s="182">
        <f t="shared" si="1"/>
        <v>-0.131446540880503</v>
      </c>
      <c r="F9" s="183"/>
    </row>
  </sheetData>
  <mergeCells count="2">
    <mergeCell ref="A2:F2"/>
    <mergeCell ref="D3:E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一般公共预算收入决算表</vt:lpstr>
      <vt:lpstr>一般公共预算支出决算表</vt:lpstr>
      <vt:lpstr>本级一般公共预算收入决算表</vt:lpstr>
      <vt:lpstr>本级一般公共预算支出决算表（功能分类）</vt:lpstr>
      <vt:lpstr>本级一般公共预算支出决算表（经济分类）</vt:lpstr>
      <vt:lpstr>本级一般公共预算基本支出决算表.</vt:lpstr>
      <vt:lpstr>一般公共预算收支平衡表</vt:lpstr>
      <vt:lpstr>新区三公经费</vt:lpstr>
      <vt:lpstr>税收返还及转移支付</vt:lpstr>
      <vt:lpstr>政府性基金收入</vt:lpstr>
      <vt:lpstr>政府性基金支出</vt:lpstr>
      <vt:lpstr>本级政府性基金收入</vt:lpstr>
      <vt:lpstr>本级政府性基金支出</vt:lpstr>
      <vt:lpstr>政府性基金转移支付</vt:lpstr>
      <vt:lpstr>国有资本经营预算收入</vt:lpstr>
      <vt:lpstr>本级国有资本经营预算收入</vt:lpstr>
      <vt:lpstr>国有资本经营预算支出</vt:lpstr>
      <vt:lpstr>本级国有资本经营预算支出</vt:lpstr>
      <vt:lpstr>国有资本经营预算转移支付</vt:lpstr>
      <vt:lpstr>社会保险基金收入</vt:lpstr>
      <vt:lpstr>社会保险基金支出</vt:lpstr>
      <vt:lpstr>政府性债务限额和余额情况表</vt:lpstr>
      <vt:lpstr>政府债务限额情况表</vt:lpstr>
      <vt:lpstr>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刘津</dc:creator>
  <cp:lastModifiedBy>gyb1</cp:lastModifiedBy>
  <dcterms:created xsi:type="dcterms:W3CDTF">2001-10-29T01:33:00Z</dcterms:created>
  <cp:lastPrinted>2017-11-08T08:29:00Z</cp:lastPrinted>
  <dcterms:modified xsi:type="dcterms:W3CDTF">2021-05-21T09:37:32Z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14</vt:lpwstr>
  </property>
  <property fmtid="{D5CDD505-2E9C-101B-9397-08002B2CF9AE}" pid="4" name="ICV">
    <vt:lpwstr>03AA60DB3FC549C48524D5D8B17AB478</vt:lpwstr>
  </property>
</Properties>
</file>