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90" windowHeight="9090" tabRatio="922" firstSheet="37" activeTab="41"/>
  </bookViews>
  <sheets>
    <sheet name="目录" sheetId="49" r:id="rId1"/>
    <sheet name="19年收入表" sheetId="8" r:id="rId2"/>
    <sheet name="19年支出表" sheetId="9" r:id="rId3"/>
    <sheet name="19年本级收入表" sheetId="62" r:id="rId4"/>
    <sheet name="19年本级支出表" sheetId="63" r:id="rId5"/>
    <sheet name="20年收入表" sheetId="60" r:id="rId6"/>
    <sheet name="20年支出表" sheetId="34" r:id="rId7"/>
    <sheet name="20年本级收入表" sheetId="64" r:id="rId8"/>
    <sheet name="20年本级支出表" sheetId="65" r:id="rId9"/>
    <sheet name="20年支出表（功能分类）" sheetId="37" r:id="rId10"/>
    <sheet name="20年支出表（政府经济分类）" sheetId="57" r:id="rId11"/>
    <sheet name="20年新区本级支出表（功能分类）" sheetId="66" r:id="rId12"/>
    <sheet name="20年新区本级支出表（政府经济分类）" sheetId="67" r:id="rId13"/>
    <sheet name="20年基本支出表（功能分类）" sheetId="48" r:id="rId14"/>
    <sheet name="20年基本支出表（政府经济分类）" sheetId="55" r:id="rId15"/>
    <sheet name="20年本级基本支出表（功能分类）" sheetId="69" r:id="rId16"/>
    <sheet name="20年本级基本支出表（政府经济分类）" sheetId="70" r:id="rId17"/>
    <sheet name="20年专项转移支付支出（功能分类）" sheetId="41" r:id="rId18"/>
    <sheet name="20年专项转移支付支出（政府经济分类）" sheetId="56" r:id="rId19"/>
    <sheet name="20年税收返还及转移支付计划表" sheetId="25" r:id="rId20"/>
    <sheet name="19年政府性基金收入表" sheetId="18" r:id="rId21"/>
    <sheet name="19年政府性基金支出表 " sheetId="32" r:id="rId22"/>
    <sheet name="20年政府性基金收入预算表" sheetId="72" r:id="rId23"/>
    <sheet name="20年政府性基金支出预算表 " sheetId="21" r:id="rId24"/>
    <sheet name="20年本级政府性基金支出预算表" sheetId="80" r:id="rId25"/>
    <sheet name="20年政府性基金转移支付表" sheetId="27" r:id="rId26"/>
    <sheet name="19年国有资本经营收入表" sheetId="17" r:id="rId27"/>
    <sheet name="19年国有资本经营支出表" sheetId="73" r:id="rId28"/>
    <sheet name="20年国有资本经营预算收入预算表" sheetId="74" r:id="rId29"/>
    <sheet name="20年国有资本经营预算支出预算表 " sheetId="22" r:id="rId30"/>
    <sheet name="20年本级国有资本经营预算支出预算表" sheetId="81" r:id="rId31"/>
    <sheet name="2020年国有资本经营转移支付" sheetId="75" r:id="rId32"/>
    <sheet name="19年社会保险基金收入表" sheetId="76" r:id="rId33"/>
    <sheet name="19年社会保险基金支出表" sheetId="19" r:id="rId34"/>
    <sheet name="20年社会保险基金收入预算表 " sheetId="77" r:id="rId35"/>
    <sheet name="20年社会保险基金支出预算表" sheetId="24" r:id="rId36"/>
    <sheet name="19年底政府性债务余额情况表" sheetId="20" r:id="rId37"/>
    <sheet name="19年底政府性债务余额变动情况表" sheetId="33" r:id="rId38"/>
    <sheet name="19年政府一般债务限额和余额情况表" sheetId="58" r:id="rId39"/>
    <sheet name="19年专项债务限额和余额情况表" sheetId="59" r:id="rId40"/>
    <sheet name="20年一般债务限额及期初余额" sheetId="78" r:id="rId41"/>
    <sheet name="20年专项债务限额及期初余额" sheetId="79" r:id="rId42"/>
  </sheets>
  <definedNames>
    <definedName name="_xlnm._FilterDatabase" localSheetId="12" hidden="1">'20年新区本级支出表（政府经济分类）'!$A$1:$Z$46</definedName>
    <definedName name="_xlnm.Print_Area" localSheetId="8">'20年本级支出表'!$B$1:$G$27</definedName>
    <definedName name="_xlnm.Print_Area" localSheetId="12">'20年新区本级支出表（政府经济分类）'!$A$1:$BL$25</definedName>
    <definedName name="_xlnm.Print_Area" localSheetId="6">'20年支出表'!$B$1:$G$27</definedName>
    <definedName name="_xlnm.Print_Area" localSheetId="17">'20年专项转移支付支出（功能分类）'!$A$1:$B$212</definedName>
    <definedName name="_xlnm.Print_Titles" localSheetId="15">'20年本级基本支出表（功能分类）'!$1:$3</definedName>
    <definedName name="_xlnm.Print_Titles" localSheetId="7">'20年本级收入表'!$2:$4</definedName>
    <definedName name="_xlnm.Print_Titles" localSheetId="13">'20年基本支出表（功能分类）'!$1:$3</definedName>
    <definedName name="_xlnm.Print_Titles" localSheetId="5">'20年收入表'!$2:$3</definedName>
    <definedName name="_xlnm.Print_Titles" localSheetId="11">'20年新区本级支出表（功能分类）'!$1:$4</definedName>
    <definedName name="_xlnm.Print_Titles" localSheetId="12">'20年新区本级支出表（政府经济分类）'!$A:$A</definedName>
    <definedName name="_xlnm.Print_Titles" localSheetId="9">'20年支出表（功能分类）'!$1:$4</definedName>
    <definedName name="_xlnm.Print_Titles" localSheetId="10">'20年支出表（政府经济分类）'!$A:$A</definedName>
    <definedName name="_xlnm.Print_Titles" localSheetId="17">'20年专项转移支付支出（功能分类）'!$1:$3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<sst xmlns="http://schemas.openxmlformats.org/spreadsheetml/2006/main" count="3528" uniqueCount="990">
  <si>
    <t>目    录</t>
  </si>
  <si>
    <t>一、一般公共预算报表</t>
  </si>
  <si>
    <t>1、2019年铜川市新区一般公共预算收入执行情况表……………………………（表一）</t>
  </si>
  <si>
    <t>2、2019年铜川市新区一般公共预算支出执行情况表……………………………（表二）</t>
  </si>
  <si>
    <t>3、2019年铜川市新区本级一般公共预算收入执行情况表………………………（表三）</t>
  </si>
  <si>
    <t>4、2019年铜川市新区本级一般公共预算支出执行情况表………………………（表四）</t>
  </si>
  <si>
    <t>5、2020年铜川市新区一般公共预算收入预算表…………………………………（表五）</t>
  </si>
  <si>
    <t>6、2020年铜川市新区一般公共预算支出预算表…………………………………（表六）</t>
  </si>
  <si>
    <t>7、2020年铜川市新区本级一般公共预算收入预算表……………………………（表七）</t>
  </si>
  <si>
    <t>8、2020年铜川市新区本级一般公共预算支出预算表……………………………（表八）</t>
  </si>
  <si>
    <t>9、2020年铜川市新区一般公共预算支出预算表（功能分类）…………………（表九）</t>
  </si>
  <si>
    <t>10、2020年铜川市新区一般公共预算支出预算表（政府经济分类）……………（表十）</t>
  </si>
  <si>
    <t>11、2020年铜川市新区本级一般公共预算支出预算表（功能分类）…………（表十一）</t>
  </si>
  <si>
    <t>12、2020年铜川市新区本级一般公共预算支出预算表（政府经济分类）……（表十二）</t>
  </si>
  <si>
    <t>13、2020年铜川市新区一般公共预算基本支出预算表（功能分类）…………（表十三）</t>
  </si>
  <si>
    <t>14、2020年铜川市新区一般公共预算基本支出预算表（政府经济分类）……（表十四）</t>
  </si>
  <si>
    <t>15、2020年铜川市新区本级一般公共预算基本支出预算表（功能分类）……（表十五）</t>
  </si>
  <si>
    <t>16、2020年铜川市新区本级一般公共预算基本支出预算表(政府经济分类)…（表十六）</t>
  </si>
  <si>
    <t>17、2020年铜川市新区市下专项转移支付支出预算表（功能分类）…………（表十七）</t>
  </si>
  <si>
    <t>18、2020年铜川市新区市下专项转移支付支出预算表（政府经济分类）……（表十八）</t>
  </si>
  <si>
    <t>19、2020年铜川市新区一般公共预算中省市税收返还及转移支付预算表… （表十九）</t>
  </si>
  <si>
    <t>二、政府性基金预算报表</t>
  </si>
  <si>
    <t>1、2019年铜川市新区政府性基金收入执行情况表……………………………（表二十）</t>
  </si>
  <si>
    <t>2、2019年铜川市新区政府性基金支出执行情况表…………………………（表二十一）</t>
  </si>
  <si>
    <t>3、2020年铜川市新区政府性基金收入预算表………………………………（表二十二）</t>
  </si>
  <si>
    <t>4、2020年铜川市新区政府性基金支出预算表………………………………（表二十三）</t>
  </si>
  <si>
    <t>5、2020年铜川市新区本级政府性基金支出预算表………………………………（表二十四）</t>
  </si>
  <si>
    <t>6、2020年铜川市新区政府性基金转移支付预算表………………………  （表二十五）</t>
  </si>
  <si>
    <t>三、国有资本经营预算报表</t>
  </si>
  <si>
    <t>1、2019年铜川市新区国有资本经营预算收入执行情况表…………………（表二十六）</t>
  </si>
  <si>
    <t>2、2019年铜川市新区国有资本经营预算支出执行情况表…………………（表二十七）</t>
  </si>
  <si>
    <t>3、2020年铜川市新区国有资本经营预算收入预算表………………………（表二十八）</t>
  </si>
  <si>
    <t>4、2020年铜川市新区国有资本经营预算支出预算表………………………（表二十九）</t>
  </si>
  <si>
    <t>5、2020年铜川市新区本级国有资本经营预算支出预算表………………………（表三十）</t>
  </si>
  <si>
    <t>5、2020年铜川市新区国有资本经营预算转移支付预算表…………………（表三十一）</t>
  </si>
  <si>
    <t>四、社会保险基金预算报表</t>
  </si>
  <si>
    <t>1、2019年铜川市新区社会保险基金收入执行情况表…………………………（表三十二）</t>
  </si>
  <si>
    <t>2、2019年铜川市新区社会保险基金支出执行情况表………………………（表三十三）</t>
  </si>
  <si>
    <t>3、2020年铜川市新区社会保险基金收入预算表……………………………（表三十四）</t>
  </si>
  <si>
    <t>4、2020年铜川市新区社会保险基金支出预算表……………………………（表三十五）</t>
  </si>
  <si>
    <t>五、政府性债务报表</t>
  </si>
  <si>
    <t>1、2019年底铜川市新区政府性债务余额情况表……………………………（表三十六）</t>
  </si>
  <si>
    <t>2、2019年底铜川市新区政府性债务余额变动情况表………………………（表三十七）</t>
  </si>
  <si>
    <t>3、2019年铜川市新区政府一般债务限额和余额情况统计表………………（表三十八）</t>
  </si>
  <si>
    <t>4、2019年铜川市新区政府专项债务限额和余额情况统计表………………（表三十九）</t>
  </si>
  <si>
    <t>5、2020年铜川市新区政府一般债务限额和余额预算表……………………（表四十）</t>
  </si>
  <si>
    <t>6、2020年铜川市新区政府专项债务限额和余额预算表……………………（表四十一）</t>
  </si>
  <si>
    <t>2019年铜川市新区一般公共预算收入执行情况表</t>
  </si>
  <si>
    <t>（表一）</t>
  </si>
  <si>
    <t>单位：万元</t>
  </si>
  <si>
    <t>项        目</t>
  </si>
  <si>
    <t xml:space="preserve"> 2018年
决算数</t>
  </si>
  <si>
    <t xml:space="preserve"> 2019年
调整预算数</t>
  </si>
  <si>
    <t>2019年
执行数</t>
  </si>
  <si>
    <t>2019年执行数比调整预算数</t>
  </si>
  <si>
    <t>2019年执行数比上年</t>
  </si>
  <si>
    <t>备注</t>
  </si>
  <si>
    <t>占调整预算数的%</t>
  </si>
  <si>
    <t>增减额</t>
  </si>
  <si>
    <t>增长%</t>
  </si>
  <si>
    <t>一、税收收入</t>
  </si>
  <si>
    <t>其中：增值税</t>
  </si>
  <si>
    <t xml:space="preserve">      企业所得税</t>
  </si>
  <si>
    <t xml:space="preserve">      个人所得税</t>
  </si>
  <si>
    <t xml:space="preserve">      资源税</t>
  </si>
  <si>
    <t xml:space="preserve">      房产税</t>
  </si>
  <si>
    <t xml:space="preserve">      印花税</t>
  </si>
  <si>
    <t xml:space="preserve">      城镇土地使用税</t>
  </si>
  <si>
    <t xml:space="preserve">      土地增值税</t>
  </si>
  <si>
    <t xml:space="preserve">      车船税</t>
  </si>
  <si>
    <t xml:space="preserve">      城市维护建设税</t>
  </si>
  <si>
    <t xml:space="preserve">      耕地占用税</t>
  </si>
  <si>
    <t xml:space="preserve">      契税</t>
  </si>
  <si>
    <t xml:space="preserve">      其他税收收入</t>
  </si>
  <si>
    <t>二、非税收入</t>
  </si>
  <si>
    <t xml:space="preserve">      专项收入</t>
  </si>
  <si>
    <t xml:space="preserve">      行政事业性收费收入</t>
  </si>
  <si>
    <t xml:space="preserve">      罚没收入</t>
  </si>
  <si>
    <t xml:space="preserve">      国有资本经营收入</t>
  </si>
  <si>
    <t xml:space="preserve">     国有资源（资产）有偿使用收入</t>
  </si>
  <si>
    <t>一般公共预算收入合计</t>
  </si>
  <si>
    <t>2019年铜川市新区一般公共预算支出执行情况表</t>
  </si>
  <si>
    <t>（表二）</t>
  </si>
  <si>
    <t>项           目</t>
  </si>
  <si>
    <t>2018年决算数</t>
  </si>
  <si>
    <t>2019年执行数</t>
  </si>
  <si>
    <t>备  注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</si>
  <si>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</si>
  <si>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</si>
  <si>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</si>
  <si>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</si>
  <si>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</si>
  <si>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六、文化旅游体育与传媒支出</t>
  </si>
  <si>
    <t>七、社会保障和就业支出</t>
  </si>
  <si>
    <t>八、卫生健康支出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</si>
  <si>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</si>
  <si>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</si>
  <si>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</si>
  <si>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</si>
  <si>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</si>
  <si>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</si>
  <si>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</si>
  <si>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</si>
  <si>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</si>
  <si>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</si>
  <si>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</si>
  <si>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二十、债务付息支出</t>
  </si>
  <si>
    <t>二十一、债务发行费用支出</t>
  </si>
  <si>
    <t>二十二、其他支出</t>
  </si>
  <si>
    <t>支  出  合  计</t>
  </si>
  <si>
    <t>2019年铜川市新区本级一般公共预算收入执行情况表</t>
  </si>
  <si>
    <t>（表三）</t>
  </si>
  <si>
    <t>2019年铜川市新区本级一般公共预算支出执行情况表</t>
  </si>
  <si>
    <t>（表四）</t>
  </si>
  <si>
    <t>2020年铜川市新区一般公共预算收入预算表</t>
  </si>
  <si>
    <t>（表五）</t>
  </si>
  <si>
    <t>项  目</t>
  </si>
  <si>
    <t>2020年预算数</t>
  </si>
  <si>
    <t>2020年预算比上年+、-%</t>
  </si>
  <si>
    <t xml:space="preserve">      增值税</t>
  </si>
  <si>
    <t xml:space="preserve">      营业税</t>
  </si>
  <si>
    <t xml:space="preserve">      车船使用和牌照税</t>
  </si>
  <si>
    <t xml:space="preserve">      环保税</t>
  </si>
  <si>
    <t xml:space="preserve">      水资源税</t>
  </si>
  <si>
    <t xml:space="preserve">      国有资源（资产）有偿使用收入</t>
  </si>
  <si>
    <t xml:space="preserve">      其他收入</t>
  </si>
  <si>
    <t>收入合计</t>
  </si>
  <si>
    <t xml:space="preserve">      转移性收入</t>
  </si>
  <si>
    <t xml:space="preserve">      上级补助收入</t>
  </si>
  <si>
    <t xml:space="preserve">        税收返还补助</t>
  </si>
  <si>
    <t xml:space="preserve">        一般性转移支付补助</t>
  </si>
  <si>
    <t xml:space="preserve">        专项转移支付收入</t>
  </si>
  <si>
    <t xml:space="preserve">      动用预算稳定调节基金</t>
  </si>
  <si>
    <t xml:space="preserve">      调入资金</t>
  </si>
  <si>
    <t xml:space="preserve">        新增债券资金</t>
  </si>
  <si>
    <t xml:space="preserve">        政府性基金预算调入</t>
  </si>
  <si>
    <t xml:space="preserve">        财政存量资金调入</t>
  </si>
  <si>
    <t xml:space="preserve">      上年结转</t>
  </si>
  <si>
    <t>收入总计</t>
  </si>
  <si>
    <t>2021年铜川市耀州区一般公共预算收支计划草案总表</t>
  </si>
  <si>
    <t>2020年铜川市新区一般公共预算支出预算表</t>
  </si>
  <si>
    <t>（表六）</t>
  </si>
  <si>
    <t xml:space="preserve">      单位：万元</t>
  </si>
  <si>
    <t>项              目</t>
  </si>
  <si>
    <t>2019年
预算数</t>
  </si>
  <si>
    <t>财力预算数</t>
  </si>
  <si>
    <t>预下专项转移支付数</t>
  </si>
  <si>
    <t>小计</t>
  </si>
  <si>
    <t>十八、灾害防治及应急管理支出</t>
  </si>
  <si>
    <t>十九、预备费</t>
  </si>
  <si>
    <t>支 出 合 计</t>
  </si>
  <si>
    <t xml:space="preserve"> 加：专项上解</t>
  </si>
  <si>
    <t>支  出  总  计</t>
  </si>
  <si>
    <t>（表七）</t>
  </si>
  <si>
    <t>2020年铜川市新区本级一般公共预算支出预算表</t>
  </si>
  <si>
    <t>（表八）</t>
  </si>
  <si>
    <t>2020年铜川市新区一般公共预算支出预算表（功能分类）</t>
  </si>
  <si>
    <t>（表九）</t>
  </si>
  <si>
    <t>功能科目编码</t>
  </si>
  <si>
    <t>功能科目名称</t>
  </si>
  <si>
    <t>2020年预算</t>
  </si>
  <si>
    <t>类</t>
  </si>
  <si>
    <t>款</t>
  </si>
  <si>
    <t>项</t>
  </si>
  <si>
    <t>合计</t>
  </si>
  <si>
    <t>201</t>
  </si>
  <si>
    <t>一般公共服务支出</t>
  </si>
  <si>
    <t xml:space="preserve">  201</t>
  </si>
  <si>
    <t xml:space="preserve">  01</t>
  </si>
  <si>
    <t>01</t>
  </si>
  <si>
    <t xml:space="preserve">    行政运行</t>
  </si>
  <si>
    <t>04</t>
  </si>
  <si>
    <t xml:space="preserve">    人大会议</t>
  </si>
  <si>
    <t>06</t>
  </si>
  <si>
    <t xml:space="preserve">    人大监督</t>
  </si>
  <si>
    <t>08</t>
  </si>
  <si>
    <t xml:space="preserve">    代表工作</t>
  </si>
  <si>
    <t xml:space="preserve">  02</t>
  </si>
  <si>
    <t xml:space="preserve">    政协会议</t>
  </si>
  <si>
    <t>05</t>
  </si>
  <si>
    <t xml:space="preserve">    委员视察</t>
  </si>
  <si>
    <t>99</t>
  </si>
  <si>
    <t xml:space="preserve">    其他政协事务支出</t>
  </si>
  <si>
    <t xml:space="preserve">  03</t>
  </si>
  <si>
    <t>02</t>
  </si>
  <si>
    <t xml:space="preserve">    一般行政管理事务</t>
  </si>
  <si>
    <t>03</t>
  </si>
  <si>
    <t xml:space="preserve">    机关服务</t>
  </si>
  <si>
    <t xml:space="preserve">    专项业务活动</t>
  </si>
  <si>
    <t xml:space="preserve">    信访事务</t>
  </si>
  <si>
    <t>50</t>
  </si>
  <si>
    <t xml:space="preserve">    事业运行</t>
  </si>
  <si>
    <t xml:space="preserve">    其他政府办公厅（室）及相关机构事务支出</t>
  </si>
  <si>
    <t xml:space="preserve">  04</t>
  </si>
  <si>
    <t xml:space="preserve">    其他发展与改革事务支出</t>
  </si>
  <si>
    <t xml:space="preserve">  05</t>
  </si>
  <si>
    <t>07</t>
  </si>
  <si>
    <t xml:space="preserve">    专项普查活动</t>
  </si>
  <si>
    <t xml:space="preserve">    统计抽样调查</t>
  </si>
  <si>
    <t xml:space="preserve">  06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</si>
  <si>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</si>
  <si>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</si>
  <si>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</si>
  <si>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</si>
  <si>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07</t>
  </si>
  <si>
    <t xml:space="preserve">    其他税收事务支出</t>
  </si>
  <si>
    <t xml:space="preserve">  08</t>
  </si>
  <si>
    <t xml:space="preserve">  11</t>
  </si>
  <si>
    <t xml:space="preserve">    其他纪检监察事务支出</t>
  </si>
  <si>
    <t xml:space="preserve">  13</t>
  </si>
  <si>
    <t xml:space="preserve">    招商引资</t>
  </si>
  <si>
    <t xml:space="preserve">    其他商贸事务支出</t>
  </si>
  <si>
    <t xml:space="preserve">    其他知识产权事务支出</t>
  </si>
  <si>
    <t xml:space="preserve">    其他民族事务支出</t>
  </si>
  <si>
    <t xml:space="preserve">  26</t>
  </si>
  <si>
    <t xml:space="preserve">    档案馆</t>
  </si>
  <si>
    <t xml:space="preserve">  28</t>
  </si>
  <si>
    <t xml:space="preserve">  29</t>
  </si>
  <si>
    <t xml:space="preserve">  31</t>
  </si>
  <si>
    <t xml:space="preserve">    其他党委办公厅（室）及相关机构事务支出</t>
  </si>
  <si>
    <t xml:space="preserve">  32</t>
  </si>
  <si>
    <t xml:space="preserve">    公务员事务</t>
  </si>
  <si>
    <t xml:space="preserve">    其他组织事务支出</t>
  </si>
  <si>
    <t xml:space="preserve">  33</t>
  </si>
  <si>
    <t xml:space="preserve">  34</t>
  </si>
  <si>
    <t xml:space="preserve">    其他共产党事务支出</t>
  </si>
  <si>
    <t xml:space="preserve">  38</t>
  </si>
  <si>
    <t xml:space="preserve">    市场主体管理</t>
  </si>
  <si>
    <t>38</t>
  </si>
  <si>
    <t xml:space="preserve">    质量基础</t>
  </si>
  <si>
    <t>’201</t>
  </si>
  <si>
    <t xml:space="preserve">    药品事务</t>
  </si>
  <si>
    <t xml:space="preserve">    质量安全监管</t>
  </si>
  <si>
    <t xml:space="preserve">    食品安全监管</t>
  </si>
  <si>
    <t xml:space="preserve">    其他市场监督管理事务</t>
  </si>
  <si>
    <t xml:space="preserve">    其他一般公共服务支出</t>
  </si>
  <si>
    <t>203</t>
  </si>
  <si>
    <t>国防支出</t>
  </si>
  <si>
    <t xml:space="preserve">  203</t>
  </si>
  <si>
    <t xml:space="preserve">    兵役征集</t>
  </si>
  <si>
    <t xml:space="preserve">    预备役部队</t>
  </si>
  <si>
    <t>204</t>
  </si>
  <si>
    <t>公共安全支出</t>
  </si>
  <si>
    <t xml:space="preserve">  204</t>
  </si>
  <si>
    <t xml:space="preserve">    武装警察部队</t>
  </si>
  <si>
    <t xml:space="preserve">    其他武装警察部队支出</t>
  </si>
  <si>
    <t>19</t>
  </si>
  <si>
    <t>21</t>
  </si>
  <si>
    <t xml:space="preserve">    特别业务</t>
  </si>
  <si>
    <t xml:space="preserve">    其他公安支出</t>
  </si>
  <si>
    <t xml:space="preserve">    普法宣传</t>
  </si>
  <si>
    <t xml:space="preserve">    法律援助</t>
  </si>
  <si>
    <t>10</t>
  </si>
  <si>
    <t xml:space="preserve">    社区矫正</t>
  </si>
  <si>
    <t>205</t>
  </si>
  <si>
    <t>教育支出</t>
  </si>
  <si>
    <t xml:space="preserve">  205</t>
  </si>
  <si>
    <t>其他教育管理事务支出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</si>
  <si>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</si>
  <si>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</si>
  <si>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</si>
  <si>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</si>
  <si>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</si>
  <si>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</si>
  <si>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  高等职业教育</t>
  </si>
  <si>
    <t xml:space="preserve">    其他职业教育支出</t>
  </si>
  <si>
    <t xml:space="preserve">    其他成人教育支出</t>
  </si>
  <si>
    <t xml:space="preserve">    特殊学校教育</t>
  </si>
  <si>
    <t>09</t>
  </si>
  <si>
    <t xml:space="preserve">    农村中小学校舍建设</t>
  </si>
  <si>
    <t xml:space="preserve">  09</t>
  </si>
  <si>
    <t xml:space="preserve">    其他教育费附加安排的支出</t>
  </si>
  <si>
    <t xml:space="preserve">    其他教育支出</t>
  </si>
  <si>
    <t>206</t>
  </si>
  <si>
    <t>科学技术支出</t>
  </si>
  <si>
    <t xml:space="preserve">  206</t>
  </si>
  <si>
    <t xml:space="preserve">    其他技术研究与开发支出</t>
  </si>
  <si>
    <t xml:space="preserve">    机构运行</t>
  </si>
  <si>
    <t xml:space="preserve">    其他科学技术支出</t>
  </si>
  <si>
    <t>207</t>
  </si>
  <si>
    <t>文化旅游体育与传媒支出</t>
  </si>
  <si>
    <t xml:space="preserve">  207</t>
  </si>
  <si>
    <t xml:space="preserve">    图书馆</t>
  </si>
  <si>
    <t xml:space="preserve">    文化活动</t>
  </si>
  <si>
    <t xml:space="preserve">    群众文化</t>
  </si>
  <si>
    <t xml:space="preserve">    其他文化和旅游支出</t>
  </si>
  <si>
    <t xml:space="preserve">    文物保护</t>
  </si>
  <si>
    <t>‘06</t>
  </si>
  <si>
    <t xml:space="preserve">    电影</t>
  </si>
  <si>
    <t xml:space="preserve">    其他新闻出版电影支出</t>
  </si>
  <si>
    <t xml:space="preserve">    其他广播电视支出</t>
  </si>
  <si>
    <t xml:space="preserve">  99</t>
  </si>
  <si>
    <t xml:space="preserve">    文化产业发展专项支出</t>
  </si>
  <si>
    <t xml:space="preserve">    其他文化体育与传媒支出</t>
  </si>
  <si>
    <t>208</t>
  </si>
  <si>
    <t>社会保障和就业支出</t>
  </si>
  <si>
    <t xml:space="preserve">  208</t>
  </si>
  <si>
    <t xml:space="preserve">    社会保险经办机构</t>
  </si>
  <si>
    <t>12</t>
  </si>
  <si>
    <t xml:space="preserve">    劳动人事争议调解仲裁</t>
  </si>
  <si>
    <t xml:space="preserve">    其他民政管理事务支出</t>
  </si>
  <si>
    <t xml:space="preserve">    基层政权和社区建设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</si>
  <si>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</si>
  <si>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</si>
  <si>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</si>
  <si>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其他行政事业单位养老支出</t>
  </si>
  <si>
    <t xml:space="preserve">    对机关事业单位基本养老保险基金的补助</t>
  </si>
  <si>
    <t xml:space="preserve">    职业培训补贴</t>
  </si>
  <si>
    <t xml:space="preserve">    公益性岗位补贴</t>
  </si>
  <si>
    <t xml:space="preserve">    其他就业补助支出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</si>
  <si>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</si>
  <si>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</si>
  <si>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</si>
  <si>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</si>
  <si>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</si>
  <si>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其他优抚支出</t>
  </si>
  <si>
    <t xml:space="preserve">    退役士兵安置</t>
  </si>
  <si>
    <t xml:space="preserve">    退役士兵管理教育</t>
  </si>
  <si>
    <t xml:space="preserve">    其他退役安置支出</t>
  </si>
  <si>
    <t xml:space="preserve">  10</t>
  </si>
  <si>
    <t xml:space="preserve">    儿童福利</t>
  </si>
  <si>
    <t xml:space="preserve">    老年福利</t>
  </si>
  <si>
    <t xml:space="preserve">    其他社会福利支出</t>
  </si>
  <si>
    <t xml:space="preserve">    残疾人康复</t>
  </si>
  <si>
    <t xml:space="preserve">    残疾人就业和扶贫</t>
  </si>
  <si>
    <t xml:space="preserve">    其他残疾人事业支出</t>
  </si>
  <si>
    <t xml:space="preserve">  19</t>
  </si>
  <si>
    <t xml:space="preserve">    城市最低生活保障金支出</t>
  </si>
  <si>
    <t xml:space="preserve">    农村最低生活保障金支出</t>
  </si>
  <si>
    <t xml:space="preserve">  20</t>
  </si>
  <si>
    <t xml:space="preserve">    临时救助支出</t>
  </si>
  <si>
    <t xml:space="preserve">  21</t>
  </si>
  <si>
    <t xml:space="preserve">    农村特困人员救助供养支出</t>
  </si>
  <si>
    <t xml:space="preserve">  25</t>
  </si>
  <si>
    <t xml:space="preserve">    其他农村生活救助</t>
  </si>
  <si>
    <t xml:space="preserve">    财政对城乡居民基本养老保险基金的补助</t>
  </si>
  <si>
    <t xml:space="preserve">    其他社会保障和就业支出</t>
  </si>
  <si>
    <t>210</t>
  </si>
  <si>
    <t>卫生健康支出</t>
  </si>
  <si>
    <t xml:space="preserve">  210</t>
  </si>
  <si>
    <t xml:space="preserve">    其他卫生健康管理事务支出</t>
  </si>
  <si>
    <t xml:space="preserve">    综合医院</t>
  </si>
  <si>
    <t xml:space="preserve">    中医（民族）医院</t>
  </si>
  <si>
    <t xml:space="preserve">    其他公立医院支出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</si>
  <si>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</si>
  <si>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</si>
  <si>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</si>
  <si>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</si>
  <si>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</si>
  <si>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</si>
  <si>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</si>
  <si>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重大公共卫生专项</t>
  </si>
  <si>
    <t xml:space="preserve">    其他公共卫生支出</t>
  </si>
  <si>
    <t xml:space="preserve">    其他中医药支出</t>
  </si>
  <si>
    <t>16</t>
  </si>
  <si>
    <t xml:space="preserve">    计划生育机构</t>
  </si>
  <si>
    <t>17</t>
  </si>
  <si>
    <t xml:space="preserve">    计划生育服务</t>
  </si>
  <si>
    <t xml:space="preserve">    其他计划生育事务支出</t>
  </si>
  <si>
    <t xml:space="preserve">    行政单位医疗</t>
  </si>
  <si>
    <t xml:space="preserve">    事业单位医疗</t>
  </si>
  <si>
    <t xml:space="preserve">    公务员医疗补助</t>
  </si>
  <si>
    <t xml:space="preserve">  12</t>
  </si>
  <si>
    <t xml:space="preserve">    财政对城乡居民基本医疗保险基金的补助</t>
  </si>
  <si>
    <t xml:space="preserve">    城乡医疗救助</t>
  </si>
  <si>
    <t xml:space="preserve">    优抚对象医疗补助</t>
  </si>
  <si>
    <t xml:space="preserve">  15</t>
  </si>
  <si>
    <t xml:space="preserve">    医疗保障经办事务</t>
  </si>
  <si>
    <t xml:space="preserve">  16</t>
  </si>
  <si>
    <t xml:space="preserve">    老龄卫生健康事务</t>
  </si>
  <si>
    <t xml:space="preserve">    其他卫生健康支出</t>
  </si>
  <si>
    <t>211</t>
  </si>
  <si>
    <t>节能环保支出</t>
  </si>
  <si>
    <t xml:space="preserve">  211</t>
  </si>
  <si>
    <t xml:space="preserve">    其他环境保护管理事务支出</t>
  </si>
  <si>
    <t xml:space="preserve">    大气</t>
  </si>
  <si>
    <t xml:space="preserve">    水体</t>
  </si>
  <si>
    <t xml:space="preserve">    其他污染防治支出</t>
  </si>
  <si>
    <t xml:space="preserve">    农村环境保护</t>
  </si>
  <si>
    <t xml:space="preserve">    其他节能环保支出</t>
  </si>
  <si>
    <t>212</t>
  </si>
  <si>
    <t>城乡社区支出</t>
  </si>
  <si>
    <t xml:space="preserve">  212</t>
  </si>
  <si>
    <t xml:space="preserve">    城管执法</t>
  </si>
  <si>
    <t xml:space="preserve">    其他城乡社区管理事务支出</t>
  </si>
  <si>
    <t xml:space="preserve">    其他城乡社区公共设施支出</t>
  </si>
  <si>
    <t xml:space="preserve">    城乡社区环境卫生</t>
  </si>
  <si>
    <t xml:space="preserve">    其他城乡社区支出</t>
  </si>
  <si>
    <t>213</t>
  </si>
  <si>
    <t>农林水支出</t>
  </si>
  <si>
    <t xml:space="preserve">  213</t>
  </si>
  <si>
    <t xml:space="preserve">    科技转化与推广服务</t>
  </si>
  <si>
    <t xml:space="preserve">    病虫害控制</t>
  </si>
  <si>
    <t xml:space="preserve">    农产品质量安全</t>
  </si>
  <si>
    <t xml:space="preserve">    农业生产发展</t>
  </si>
  <si>
    <t xml:space="preserve">    农村合作经济</t>
  </si>
  <si>
    <t xml:space="preserve">    农产品加工与促销</t>
  </si>
  <si>
    <t xml:space="preserve">    农村道路建设</t>
  </si>
  <si>
    <t>52</t>
  </si>
  <si>
    <t xml:space="preserve">    对高校毕业生到基层任职补助</t>
  </si>
  <si>
    <t xml:space="preserve">    其他农业支出</t>
  </si>
  <si>
    <t xml:space="preserve">    森林生态效益补偿</t>
  </si>
  <si>
    <t xml:space="preserve">    湿地保护</t>
  </si>
  <si>
    <t xml:space="preserve">    林业草原防灾减灾</t>
  </si>
  <si>
    <t xml:space="preserve">    其他林业和草原支出</t>
  </si>
  <si>
    <t xml:space="preserve">    水利行业业务管理</t>
  </si>
  <si>
    <t xml:space="preserve">    水利工程运行与维护</t>
  </si>
  <si>
    <t xml:space="preserve">    水利前期工作</t>
  </si>
  <si>
    <t>14</t>
  </si>
  <si>
    <t xml:space="preserve">    防汛</t>
  </si>
  <si>
    <t xml:space="preserve">    农村人畜饮水</t>
  </si>
  <si>
    <t xml:space="preserve">    其他水利支出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</si>
  <si>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</si>
  <si>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</si>
  <si>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</si>
  <si>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</si>
  <si>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扶贫事业机构</t>
  </si>
  <si>
    <t xml:space="preserve">    其他扶贫支出</t>
  </si>
  <si>
    <t xml:space="preserve">    其他农业综合开发支出</t>
  </si>
  <si>
    <t xml:space="preserve">    对村级一事一议的补助</t>
  </si>
  <si>
    <t xml:space="preserve">    对村民委员会和村党支部的补助</t>
  </si>
  <si>
    <t xml:space="preserve">    农业保险保费补贴</t>
  </si>
  <si>
    <t xml:space="preserve">    其他农林水支出</t>
  </si>
  <si>
    <t>214</t>
  </si>
  <si>
    <t>交通运输支出</t>
  </si>
  <si>
    <t xml:space="preserve">  214</t>
  </si>
  <si>
    <t xml:space="preserve">    公路建设</t>
  </si>
  <si>
    <t xml:space="preserve">    公路养护</t>
  </si>
  <si>
    <t>215</t>
  </si>
  <si>
    <t>资源勘探工业信息等支出</t>
  </si>
  <si>
    <t xml:space="preserve">    其他制造业支出</t>
  </si>
  <si>
    <t xml:space="preserve">  215</t>
  </si>
  <si>
    <t xml:space="preserve">    工业和信息产业支持</t>
  </si>
  <si>
    <t xml:space="preserve">    其他工业和信息产业监管支出</t>
  </si>
  <si>
    <t xml:space="preserve">    中小企业发展专项</t>
  </si>
  <si>
    <t xml:space="preserve">    其他支持中小企业发展和管理支出</t>
  </si>
  <si>
    <t xml:space="preserve">    其他资源勘探信息等支出</t>
  </si>
  <si>
    <t>216</t>
  </si>
  <si>
    <t>商业服务业等支出</t>
  </si>
  <si>
    <t xml:space="preserve">  216</t>
  </si>
  <si>
    <t xml:space="preserve">    其他商业流通事务支出</t>
  </si>
  <si>
    <t>217</t>
  </si>
  <si>
    <t>金融支出</t>
  </si>
  <si>
    <t xml:space="preserve">    其他金融指出</t>
  </si>
  <si>
    <t>220</t>
  </si>
  <si>
    <t>自然资源海洋气象等支出</t>
  </si>
  <si>
    <t xml:space="preserve">  220</t>
  </si>
  <si>
    <t xml:space="preserve">    土地资源调查</t>
  </si>
  <si>
    <t xml:space="preserve">    地质矿产资源与环境调查</t>
  </si>
  <si>
    <t xml:space="preserve">    其他自然资源事务支出</t>
  </si>
  <si>
    <t xml:space="preserve">    气象服务</t>
  </si>
  <si>
    <t xml:space="preserve">    其他自然资源海洋气象等支出</t>
  </si>
  <si>
    <t>221</t>
  </si>
  <si>
    <t>住房保障支出</t>
  </si>
  <si>
    <t xml:space="preserve">  221</t>
  </si>
  <si>
    <t xml:space="preserve">    棚户区改造</t>
  </si>
  <si>
    <t xml:space="preserve">    其他保障性安民工程支出</t>
  </si>
  <si>
    <t xml:space="preserve">    住房公积金</t>
  </si>
  <si>
    <t xml:space="preserve">    其他城乡社区住宅支出</t>
  </si>
  <si>
    <t>222</t>
  </si>
  <si>
    <t>粮油物资储备支出</t>
  </si>
  <si>
    <t xml:space="preserve">  222</t>
  </si>
  <si>
    <t xml:space="preserve">    其他粮油事务支出</t>
  </si>
  <si>
    <t xml:space="preserve">    储备粮油补贴</t>
  </si>
  <si>
    <t>224</t>
  </si>
  <si>
    <t>灾害防治及应急管理支出</t>
  </si>
  <si>
    <t xml:space="preserve">  224</t>
  </si>
  <si>
    <t xml:space="preserve">    安全监管</t>
  </si>
  <si>
    <t>’09</t>
  </si>
  <si>
    <t xml:space="preserve">    应急管理</t>
  </si>
  <si>
    <t xml:space="preserve">    消防应急救援</t>
  </si>
  <si>
    <t xml:space="preserve">    地质灾害防治</t>
  </si>
  <si>
    <t xml:space="preserve">    自然灾害救助</t>
  </si>
  <si>
    <t xml:space="preserve">    其他自然灾害救灾及恢复重建支出</t>
  </si>
  <si>
    <t>227</t>
  </si>
  <si>
    <t>预备费</t>
  </si>
  <si>
    <t xml:space="preserve">  227</t>
  </si>
  <si>
    <t xml:space="preserve">  </t>
  </si>
  <si>
    <t xml:space="preserve">    预备费</t>
  </si>
  <si>
    <t>229</t>
  </si>
  <si>
    <t>其他支出</t>
  </si>
  <si>
    <t xml:space="preserve">    其他支出</t>
  </si>
  <si>
    <t>232</t>
  </si>
  <si>
    <t>债务付息支出</t>
  </si>
  <si>
    <t xml:space="preserve">    地方政府其他一般债务付息支出</t>
  </si>
  <si>
    <t>2020年铜川市新区一般公共预算支出预算表（政府经济分类）</t>
  </si>
  <si>
    <t>（表十）</t>
  </si>
  <si>
    <t>总计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</si>
  <si>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</si>
  <si>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</si>
  <si>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</si>
  <si>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</si>
  <si>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</si>
  <si>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</si>
  <si>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</si>
  <si>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</si>
  <si>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</si>
  <si>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</si>
  <si>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</si>
  <si>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预备费及预留</t>
  </si>
  <si>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</si>
  <si>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</si>
  <si>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</si>
  <si>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</si>
  <si>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</si>
  <si>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</si>
  <si>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</si>
  <si>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</si>
  <si>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</si>
  <si>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</si>
  <si>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</si>
  <si>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</si>
  <si>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</si>
  <si>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</si>
  <si>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</si>
  <si>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</si>
  <si>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</si>
  <si>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</si>
  <si>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</si>
  <si>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</si>
  <si>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</si>
  <si>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工资性支出</t>
  </si>
  <si>
    <t>商品和服务支出</t>
  </si>
  <si>
    <t>其他对事业单位补助</t>
  </si>
  <si>
    <t>资本性支出（一）</t>
  </si>
  <si>
    <t>资本性支出（二）</t>
  </si>
  <si>
    <t>费用补贴</t>
  </si>
  <si>
    <t>利息补贴</t>
  </si>
  <si>
    <t>其他对企业补助</t>
  </si>
  <si>
    <t>对企业资本性支出（一）</t>
  </si>
  <si>
    <t>对企业资本性支出（二）</t>
  </si>
  <si>
    <t>社会福利和救助</t>
  </si>
  <si>
    <t>助学金</t>
  </si>
  <si>
    <t>个人农业生产补贴</t>
  </si>
  <si>
    <t>离退休费</t>
  </si>
  <si>
    <t>其他对个人和家庭的补助</t>
  </si>
  <si>
    <t>对社会保险基金补助</t>
  </si>
  <si>
    <t>补充全国社会保障基金</t>
  </si>
  <si>
    <t>国内债务付息</t>
  </si>
  <si>
    <t>国外债务付息</t>
  </si>
  <si>
    <t>国内债务发行费用</t>
  </si>
  <si>
    <t>国外债务发行费用</t>
  </si>
  <si>
    <t>预留</t>
  </si>
  <si>
    <t>2020年铜川市新区本级一般公共预算支出预算表（功能分类）</t>
  </si>
  <si>
    <t>（表十一）</t>
  </si>
  <si>
    <t>2020年铜川市新区本级一般公共预算支出预算表（政府经济分类）</t>
  </si>
  <si>
    <t>（表十二）</t>
  </si>
  <si>
    <t>2020年铜川市新区一般公共预算基本支出预算表（功能分类）</t>
  </si>
  <si>
    <t>（表十三）</t>
  </si>
  <si>
    <t>科目名称</t>
  </si>
  <si>
    <t xml:space="preserve">  政府办公厅（室）及相关机构事务</t>
  </si>
  <si>
    <t xml:space="preserve">  发展与改革事务</t>
  </si>
  <si>
    <t xml:space="preserve">  统计信息事务</t>
  </si>
  <si>
    <t xml:space="preserve">  财政事务</t>
  </si>
  <si>
    <t xml:space="preserve">  纪检监察事务</t>
  </si>
  <si>
    <t xml:space="preserve">  商贸事务</t>
  </si>
  <si>
    <t xml:space="preserve">  组织事务</t>
  </si>
  <si>
    <t xml:space="preserve">  市场监督管理事务</t>
  </si>
  <si>
    <t xml:space="preserve">  公安</t>
  </si>
  <si>
    <t xml:space="preserve">  教育管理事务</t>
  </si>
  <si>
    <t xml:space="preserve">  普通教育</t>
  </si>
  <si>
    <t xml:space="preserve">  成人教育</t>
  </si>
  <si>
    <t xml:space="preserve">  文化和旅游</t>
  </si>
  <si>
    <t xml:space="preserve">  人力资源和社会保障管理事务</t>
  </si>
  <si>
    <t xml:space="preserve">  民政管理事务</t>
  </si>
  <si>
    <t xml:space="preserve">  行政事业单位养老支出</t>
  </si>
  <si>
    <t xml:space="preserve">  其他社会保障和就业支出</t>
  </si>
  <si>
    <t xml:space="preserve">  卫生健康管理事务</t>
  </si>
  <si>
    <t xml:space="preserve">  基层医疗卫生机构</t>
  </si>
  <si>
    <t xml:space="preserve">  公共卫生</t>
  </si>
  <si>
    <t xml:space="preserve">  计划生育事务</t>
  </si>
  <si>
    <t xml:space="preserve">  行政事业单位医疗</t>
  </si>
  <si>
    <t xml:space="preserve">  城乡社区管理事务</t>
  </si>
  <si>
    <t xml:space="preserve">  农业农村</t>
  </si>
  <si>
    <t xml:space="preserve">  扶贫</t>
  </si>
  <si>
    <t xml:space="preserve">  工业和信息产业监管</t>
  </si>
  <si>
    <t xml:space="preserve">  商业流通事务</t>
  </si>
  <si>
    <t xml:space="preserve">  自然资源事务</t>
  </si>
  <si>
    <t xml:space="preserve">  住房改革支出</t>
  </si>
  <si>
    <t xml:space="preserve">  应急管理事务</t>
  </si>
  <si>
    <t>2020年铜川市新区一般公共预算基本支出预算表（政府经济分类）</t>
  </si>
  <si>
    <t>（表十四）</t>
  </si>
  <si>
    <t>2020年铜川市新区本级一般公共预算基本支出预算表（功能分类）</t>
  </si>
  <si>
    <t>（表十五）</t>
  </si>
  <si>
    <t>2020年铜川市新区本级一般公共预算基本支出预算表（政府经济分类）</t>
  </si>
  <si>
    <t>（表十六）</t>
  </si>
  <si>
    <t>2020年铜川市新区市下专项转移支付支出预算表（功能分类）</t>
  </si>
  <si>
    <t>（表十七）</t>
  </si>
  <si>
    <t>专项转移支付支出</t>
  </si>
  <si>
    <t>一、一般公共服务</t>
  </si>
  <si>
    <t xml:space="preserve">    人大事务</t>
  </si>
  <si>
    <t xml:space="preserve">    政协事务</t>
  </si>
  <si>
    <t xml:space="preserve">    政府办公厅(室)及相关机构事务</t>
  </si>
  <si>
    <t xml:space="preserve">    发展与改革事务</t>
  </si>
  <si>
    <t xml:space="preserve">    统计信息事务</t>
  </si>
  <si>
    <t xml:space="preserve">    财政事务</t>
  </si>
  <si>
    <t xml:space="preserve">    税收事务</t>
  </si>
  <si>
    <t xml:space="preserve">    审计事务</t>
  </si>
  <si>
    <t xml:space="preserve">    海关事务</t>
  </si>
  <si>
    <t xml:space="preserve">    人力资源事务</t>
  </si>
  <si>
    <t xml:space="preserve">    纪检监察事务</t>
  </si>
  <si>
    <t xml:space="preserve">    商贸事务</t>
  </si>
  <si>
    <t xml:space="preserve">    知识产权事务</t>
  </si>
  <si>
    <t xml:space="preserve">    民族事务</t>
  </si>
  <si>
    <t xml:space="preserve">    港澳台事务</t>
  </si>
  <si>
    <t xml:space="preserve">    档案事务</t>
  </si>
  <si>
    <t xml:space="preserve">    民主党派及工商联事务</t>
  </si>
  <si>
    <t xml:space="preserve">    群众团体事务</t>
  </si>
  <si>
    <t xml:space="preserve">    党委办公厅（室）及相关机构事务</t>
  </si>
  <si>
    <t xml:space="preserve">    组织事务</t>
  </si>
  <si>
    <t xml:space="preserve">    宣传事务</t>
  </si>
  <si>
    <t xml:space="preserve">    统战事务</t>
  </si>
  <si>
    <t xml:space="preserve">    对外联络事务</t>
  </si>
  <si>
    <t xml:space="preserve">    网信事务</t>
  </si>
  <si>
    <t xml:space="preserve">    市场监督管理事务</t>
  </si>
  <si>
    <t>二、外交支出</t>
  </si>
  <si>
    <t xml:space="preserve">    对外合作与交流</t>
  </si>
  <si>
    <t xml:space="preserve">    其他外交支出</t>
  </si>
  <si>
    <t>三、国防支出</t>
  </si>
  <si>
    <t xml:space="preserve">    国防动员</t>
  </si>
  <si>
    <t xml:space="preserve">    其他国防支出</t>
  </si>
  <si>
    <t>四、公共安全支出</t>
  </si>
  <si>
    <t xml:space="preserve">    公安</t>
  </si>
  <si>
    <t xml:space="preserve">    国家安全</t>
  </si>
  <si>
    <t xml:space="preserve">    检察</t>
  </si>
  <si>
    <t xml:space="preserve">    法院</t>
  </si>
  <si>
    <t xml:space="preserve">    司法</t>
  </si>
  <si>
    <t xml:space="preserve">    监狱</t>
  </si>
  <si>
    <t xml:space="preserve">    强制隔离戒毒</t>
  </si>
  <si>
    <t xml:space="preserve">    国家保密</t>
  </si>
  <si>
    <t xml:space="preserve">    缉私警察</t>
  </si>
  <si>
    <t xml:space="preserve">    其他公共安全支出</t>
  </si>
  <si>
    <t>五、教育支出</t>
  </si>
  <si>
    <t xml:space="preserve">    教育管理事务</t>
  </si>
  <si>
    <t xml:space="preserve">    普通教育</t>
  </si>
  <si>
    <t xml:space="preserve">    职业教育</t>
  </si>
  <si>
    <t xml:space="preserve">    成人教育</t>
  </si>
  <si>
    <t xml:space="preserve">    广播电视教育</t>
  </si>
  <si>
    <t xml:space="preserve">    留学教育</t>
  </si>
  <si>
    <t xml:space="preserve">    特殊教育</t>
  </si>
  <si>
    <t xml:space="preserve">    进修及培训</t>
  </si>
  <si>
    <t xml:space="preserve">    教育费附加安排的支出</t>
  </si>
  <si>
    <t>六、科学技术支出</t>
  </si>
  <si>
    <t xml:space="preserve">    科学技术管理事务</t>
  </si>
  <si>
    <t xml:space="preserve">    基础研究</t>
  </si>
  <si>
    <t xml:space="preserve">    应用研究</t>
  </si>
  <si>
    <t xml:space="preserve">    技术研究与开发</t>
  </si>
  <si>
    <t xml:space="preserve">    科技条件与服务</t>
  </si>
  <si>
    <t xml:space="preserve">    社会科学</t>
  </si>
  <si>
    <t xml:space="preserve">    科学技术普及</t>
  </si>
  <si>
    <t xml:space="preserve">    科技交流与合作</t>
  </si>
  <si>
    <t xml:space="preserve">    科技重大项目</t>
  </si>
  <si>
    <t>七、文化旅游体育与传媒支出</t>
  </si>
  <si>
    <t xml:space="preserve">    文化和旅游</t>
  </si>
  <si>
    <t xml:space="preserve">    文物</t>
  </si>
  <si>
    <t xml:space="preserve">    体育</t>
  </si>
  <si>
    <t xml:space="preserve">    新闻出版电影</t>
  </si>
  <si>
    <t xml:space="preserve">    广播电视</t>
  </si>
  <si>
    <t>八、社会保障和就业支出</t>
  </si>
  <si>
    <t xml:space="preserve">    人力资源和社会保障管理事务</t>
  </si>
  <si>
    <t xml:space="preserve">    民政管理事务</t>
  </si>
  <si>
    <t xml:space="preserve">    补充全国社会保障基金</t>
  </si>
  <si>
    <t xml:space="preserve">    行政事业单位养老支出</t>
  </si>
  <si>
    <t xml:space="preserve">    企业改革补助</t>
  </si>
  <si>
    <t xml:space="preserve">    就业补助</t>
  </si>
  <si>
    <t xml:space="preserve">    抚恤</t>
  </si>
  <si>
    <t xml:space="preserve">    退役安置</t>
  </si>
  <si>
    <t xml:space="preserve">    社会福利</t>
  </si>
  <si>
    <t xml:space="preserve">    残疾人事业</t>
  </si>
  <si>
    <t xml:space="preserve">    红十字事业</t>
  </si>
  <si>
    <t xml:space="preserve">    最低生活保障</t>
  </si>
  <si>
    <t xml:space="preserve">    临时救助</t>
  </si>
  <si>
    <t xml:space="preserve">    特困人员救助供养</t>
  </si>
  <si>
    <t xml:space="preserve">    补充道路交通事故社会救助基金</t>
  </si>
  <si>
    <t xml:space="preserve">    其他生活救助</t>
  </si>
  <si>
    <t xml:space="preserve">    财政对基本养老保险基金的补助</t>
  </si>
  <si>
    <t xml:space="preserve">    财政对其他社会保险基金的补助</t>
  </si>
  <si>
    <t xml:space="preserve">    退役军人管理事务</t>
  </si>
  <si>
    <t xml:space="preserve">    财政代缴社会保险费支出</t>
  </si>
  <si>
    <t>九、卫生健康支出</t>
  </si>
  <si>
    <t xml:space="preserve">    卫生健康管理事务</t>
  </si>
  <si>
    <t xml:space="preserve">    公立医院</t>
  </si>
  <si>
    <t xml:space="preserve">    基层医疗卫生机构</t>
  </si>
  <si>
    <t xml:space="preserve">    公共卫生</t>
  </si>
  <si>
    <t xml:space="preserve">    中医药</t>
  </si>
  <si>
    <t xml:space="preserve">    计划生育事务</t>
  </si>
  <si>
    <t xml:space="preserve">    行政事业单位医疗</t>
  </si>
  <si>
    <t xml:space="preserve">    财政对基本医疗保险基金的补助</t>
  </si>
  <si>
    <t xml:space="preserve">    医疗救助</t>
  </si>
  <si>
    <t xml:space="preserve">    优抚对象医疗</t>
  </si>
  <si>
    <t xml:space="preserve">    医疗保障管理事务</t>
  </si>
  <si>
    <t xml:space="preserve">    老龄卫生健康服务</t>
  </si>
  <si>
    <t>十、节能环保支出</t>
  </si>
  <si>
    <t xml:space="preserve">    环境保护管理事务</t>
  </si>
  <si>
    <t xml:space="preserve">    环境监测与监察</t>
  </si>
  <si>
    <t xml:space="preserve">    污染防治</t>
  </si>
  <si>
    <t xml:space="preserve">    自然生态保护</t>
  </si>
  <si>
    <t xml:space="preserve">    天然林保护</t>
  </si>
  <si>
    <t xml:space="preserve">    退耕还林还草</t>
  </si>
  <si>
    <t xml:space="preserve">    风沙荒漠治理</t>
  </si>
  <si>
    <t xml:space="preserve">    退牧还草</t>
  </si>
  <si>
    <t xml:space="preserve">    已垦草原退耕还草</t>
  </si>
  <si>
    <t xml:space="preserve">    能源节约利用</t>
  </si>
  <si>
    <t xml:space="preserve">    污染减排</t>
  </si>
  <si>
    <t xml:space="preserve">    可再生能源</t>
  </si>
  <si>
    <t xml:space="preserve">    循环经济</t>
  </si>
  <si>
    <t xml:space="preserve">    能源管理事务</t>
  </si>
  <si>
    <t>十一、城乡社区支出</t>
  </si>
  <si>
    <t xml:space="preserve">    城乡社区管理事务</t>
  </si>
  <si>
    <t xml:space="preserve">    城乡社区规划与管理</t>
  </si>
  <si>
    <t xml:space="preserve">    城乡社区公共设施</t>
  </si>
  <si>
    <t xml:space="preserve">    建设市场管理与监督</t>
  </si>
  <si>
    <t>十二、农林水支出</t>
  </si>
  <si>
    <t xml:space="preserve">    农业农村</t>
  </si>
  <si>
    <t xml:space="preserve">    林业和草原</t>
  </si>
  <si>
    <t xml:space="preserve">    水利</t>
  </si>
  <si>
    <t xml:space="preserve">    扶贫</t>
  </si>
  <si>
    <t xml:space="preserve">    农村综合改革</t>
  </si>
  <si>
    <t xml:space="preserve">    普惠金融发展支出</t>
  </si>
  <si>
    <t xml:space="preserve">    目标价格补贴</t>
  </si>
  <si>
    <t>十三、交通运输支出</t>
  </si>
  <si>
    <t xml:space="preserve">    公路水路运输</t>
  </si>
  <si>
    <t xml:space="preserve">    铁路运输</t>
  </si>
  <si>
    <t xml:space="preserve">    民用航空运输</t>
  </si>
  <si>
    <t xml:space="preserve">    成品油价格改革对交通运输的补贴</t>
  </si>
  <si>
    <t xml:space="preserve">    邮政业支出</t>
  </si>
  <si>
    <t xml:space="preserve">    车辆购置税支出</t>
  </si>
  <si>
    <t xml:space="preserve">    其他交通运输支出</t>
  </si>
  <si>
    <t>十四、资源勘探工业信息等支出</t>
  </si>
  <si>
    <t xml:space="preserve">    资源勘探开发</t>
  </si>
  <si>
    <t xml:space="preserve">    制造业</t>
  </si>
  <si>
    <t xml:space="preserve">    建筑业</t>
  </si>
  <si>
    <t xml:space="preserve">    工业和信息产业监管</t>
  </si>
  <si>
    <t xml:space="preserve">    国有资产监管</t>
  </si>
  <si>
    <t xml:space="preserve">    支持中小企业发展和管理支出</t>
  </si>
  <si>
    <t xml:space="preserve">    其他资源勘探工业信息等支出</t>
  </si>
  <si>
    <t>十五、商业服务业等支出</t>
  </si>
  <si>
    <t xml:space="preserve">    商业流通事务</t>
  </si>
  <si>
    <t xml:space="preserve">    涉外发展服务支出</t>
  </si>
  <si>
    <t xml:space="preserve">    其他商业服务业等支出</t>
  </si>
  <si>
    <t>十六、金融支出</t>
  </si>
  <si>
    <t xml:space="preserve">    金融部门行政支出</t>
  </si>
  <si>
    <t xml:space="preserve">    金融发展支出</t>
  </si>
  <si>
    <t xml:space="preserve">    其他金融支出</t>
  </si>
  <si>
    <t>十七、援助其他地区支出</t>
  </si>
  <si>
    <t xml:space="preserve">    一般公共服务</t>
  </si>
  <si>
    <t xml:space="preserve">    教育</t>
  </si>
  <si>
    <t xml:space="preserve">    文化体育与传媒</t>
  </si>
  <si>
    <t xml:space="preserve">    医疗卫生</t>
  </si>
  <si>
    <t xml:space="preserve">    节能环保</t>
  </si>
  <si>
    <t xml:space="preserve">    农业</t>
  </si>
  <si>
    <t xml:space="preserve">    交通运输</t>
  </si>
  <si>
    <t xml:space="preserve">    住房保障</t>
  </si>
  <si>
    <t>十八、自然资源海洋气象等支出</t>
  </si>
  <si>
    <t xml:space="preserve">    自然资源事务</t>
  </si>
  <si>
    <t xml:space="preserve">    气象事务</t>
  </si>
  <si>
    <t>十九、住房保障支出</t>
  </si>
  <si>
    <t xml:space="preserve">    保障性安居工程支出</t>
  </si>
  <si>
    <t xml:space="preserve">    住房改革支出</t>
  </si>
  <si>
    <t xml:space="preserve">    城乡社区住宅</t>
  </si>
  <si>
    <t>二十、粮油物资储备支出</t>
  </si>
  <si>
    <t xml:space="preserve">    粮油事务</t>
  </si>
  <si>
    <t xml:space="preserve">    物资事务</t>
  </si>
  <si>
    <t xml:space="preserve">    能源储备</t>
  </si>
  <si>
    <t xml:space="preserve">    粮油储备</t>
  </si>
  <si>
    <t xml:space="preserve">    重要商品储备</t>
  </si>
  <si>
    <t>二十一、灾害防治及应急管理支出</t>
  </si>
  <si>
    <t xml:space="preserve">    应急管理事务</t>
  </si>
  <si>
    <t xml:space="preserve">    消防事务</t>
  </si>
  <si>
    <t xml:space="preserve">    森林消防事务</t>
  </si>
  <si>
    <t xml:space="preserve">    煤矿安全</t>
  </si>
  <si>
    <t xml:space="preserve">    地震事务</t>
  </si>
  <si>
    <t xml:space="preserve">    自然灾害防治</t>
  </si>
  <si>
    <t xml:space="preserve">    自然灾害救灾及恢复重建支出</t>
  </si>
  <si>
    <t xml:space="preserve">    其他灾害防治及应急管理支出</t>
  </si>
  <si>
    <t>二十一、预备费</t>
  </si>
  <si>
    <t>二十二、债务付息支出</t>
  </si>
  <si>
    <t xml:space="preserve">      地方政府一般债务付息支出</t>
  </si>
  <si>
    <t>二十三、债务发行费用支出</t>
  </si>
  <si>
    <t>二十四、其他支出</t>
  </si>
  <si>
    <t xml:space="preserve">      年初预留</t>
  </si>
  <si>
    <t xml:space="preserve">      其他支出</t>
  </si>
  <si>
    <t>2020年铜川市新区市下专项转移支付支出预算表（政府经济分类）</t>
  </si>
  <si>
    <t>（表十八）</t>
  </si>
  <si>
    <t>其他对个人和家庭补助支出</t>
  </si>
  <si>
    <t>其他对
企业补助</t>
  </si>
  <si>
    <t>资源勘探信息等支出</t>
  </si>
  <si>
    <t>2020年铜川市新区一般公共预算中省市税收返还及转移支付预算表</t>
  </si>
  <si>
    <t>（表十九）</t>
  </si>
  <si>
    <t>项     目</t>
  </si>
  <si>
    <t>金    额</t>
  </si>
  <si>
    <t>合     计</t>
  </si>
  <si>
    <t xml:space="preserve">    返还性收入</t>
  </si>
  <si>
    <t xml:space="preserve">        税收返还</t>
  </si>
  <si>
    <t xml:space="preserve">        所得税基数返还补助</t>
  </si>
  <si>
    <t xml:space="preserve">        成品油价格和税费改革补助</t>
  </si>
  <si>
    <t xml:space="preserve">        增值税调整及营改增基数返还</t>
  </si>
  <si>
    <t xml:space="preserve">    一般性转移支付支出</t>
  </si>
  <si>
    <t xml:space="preserve">        均衡性转移支付支出</t>
  </si>
  <si>
    <t xml:space="preserve">        体制补助</t>
  </si>
  <si>
    <t xml:space="preserve">        县级基本财力保障机制奖补资金支出</t>
  </si>
  <si>
    <t xml:space="preserve">        结算补助支出</t>
  </si>
  <si>
    <t xml:space="preserve">        资源枯竭型城市转移支付补助支出</t>
  </si>
  <si>
    <t xml:space="preserve">        成品油价格和税费改革转移支付补助支出</t>
  </si>
  <si>
    <t xml:space="preserve">        基层公检法司转移支付支出</t>
  </si>
  <si>
    <t xml:space="preserve">        义务教育等转移支付支出</t>
  </si>
  <si>
    <t xml:space="preserve">        基本养老保险和低保等转移支付支出</t>
  </si>
  <si>
    <t xml:space="preserve">        调整工资转移补助支出</t>
  </si>
  <si>
    <t xml:space="preserve">        企业事业单位划转补助支出</t>
  </si>
  <si>
    <t xml:space="preserve">        其他一般性转移支付支出</t>
  </si>
  <si>
    <t xml:space="preserve">        新型农村合作医疗等转移支付支出</t>
  </si>
  <si>
    <t xml:space="preserve">        农村税费改革转移支付支出</t>
  </si>
  <si>
    <t xml:space="preserve">        固定数额补助支出</t>
  </si>
  <si>
    <t xml:space="preserve">    专项转移支付收入</t>
  </si>
  <si>
    <t>2019年铜川市新区政府性基金收入执行情况表</t>
  </si>
  <si>
    <t>（表二十）</t>
  </si>
  <si>
    <r>
      <rPr>
        <b/>
        <sz val="12"/>
        <rFont val="宋体"/>
        <charset val="134"/>
      </rPr>
      <t>项</t>
    </r>
    <r>
      <rPr>
        <b/>
        <sz val="11"/>
        <rFont val="宋体"/>
        <charset val="134"/>
      </rPr>
      <t xml:space="preserve">      目</t>
    </r>
  </si>
  <si>
    <r>
      <rPr>
        <b/>
        <sz val="12"/>
        <rFont val="宋体"/>
        <charset val="134"/>
      </rPr>
      <t>2019</t>
    </r>
    <r>
      <rPr>
        <b/>
        <sz val="11"/>
        <rFont val="宋体"/>
        <charset val="134"/>
      </rPr>
      <t>年执行数</t>
    </r>
  </si>
  <si>
    <t>2019年执行数比上年±%</t>
  </si>
  <si>
    <t>一、国有土地收益基金收入</t>
  </si>
  <si>
    <t>二、国有土地使用权出让金收入</t>
  </si>
  <si>
    <t>三、其他政府性基金收入</t>
  </si>
  <si>
    <t>四、新型墙体材料专项基金收入</t>
  </si>
  <si>
    <t>五、农业土地开发资金收入</t>
  </si>
  <si>
    <t>收入小计</t>
  </si>
  <si>
    <t>上年结余收入</t>
  </si>
  <si>
    <t>上级补助收入</t>
  </si>
  <si>
    <t>调入资金</t>
  </si>
  <si>
    <t>转贷新增债券收入</t>
  </si>
  <si>
    <t>备注：2019年执行数最终以结算数据为准。</t>
  </si>
  <si>
    <t>2019年铜川市新区政府性基金支出执行情况表</t>
  </si>
  <si>
    <t>（表二十一）</t>
  </si>
  <si>
    <r>
      <rPr>
        <b/>
        <sz val="12"/>
        <rFont val="宋体"/>
        <charset val="134"/>
      </rPr>
      <t>项</t>
    </r>
    <r>
      <rPr>
        <b/>
        <sz val="11"/>
        <rFont val="宋体"/>
        <charset val="134"/>
      </rPr>
      <t xml:space="preserve">        目</t>
    </r>
  </si>
  <si>
    <t>一、社会保障和就业支出</t>
  </si>
  <si>
    <t>二、城乡社区支出</t>
  </si>
  <si>
    <t>三、其他支出</t>
  </si>
  <si>
    <t>四、债务付息支出</t>
  </si>
  <si>
    <t>五、债务发行费用支出</t>
  </si>
  <si>
    <t>支出小计</t>
  </si>
  <si>
    <t>上解支出</t>
  </si>
  <si>
    <t>债务还本支出支出</t>
  </si>
  <si>
    <t>调出资金</t>
  </si>
  <si>
    <t>年终结余</t>
  </si>
  <si>
    <t>支出合计</t>
  </si>
  <si>
    <t>2020年铜川市新区政府性基金收入预算表</t>
  </si>
  <si>
    <t>（表二十二）</t>
  </si>
  <si>
    <r>
      <rPr>
        <b/>
        <sz val="12"/>
        <rFont val="宋体"/>
        <charset val="134"/>
      </rPr>
      <t>项</t>
    </r>
    <r>
      <rPr>
        <b/>
        <sz val="11"/>
        <rFont val="宋体"/>
        <charset val="134"/>
      </rPr>
      <t xml:space="preserve">                       目</t>
    </r>
  </si>
  <si>
    <r>
      <rPr>
        <b/>
        <sz val="12"/>
        <rFont val="宋体"/>
        <charset val="134"/>
      </rPr>
      <t>2020</t>
    </r>
    <r>
      <rPr>
        <b/>
        <sz val="11"/>
        <rFont val="宋体"/>
        <charset val="134"/>
      </rPr>
      <t>年
预算数</t>
    </r>
  </si>
  <si>
    <t>2020比上年预算+-%</t>
  </si>
  <si>
    <t>三、农业土地开发资金收入</t>
  </si>
  <si>
    <t>2020年铜川市新区政府性基金支出预算表</t>
  </si>
  <si>
    <t>（表二十三）</t>
  </si>
  <si>
    <t>2020年
预算数</t>
  </si>
  <si>
    <t>2020比上年预算±%</t>
  </si>
  <si>
    <t>补助下级支出</t>
  </si>
  <si>
    <t>2020年铜川市新区本级政府性基金支出预算表</t>
  </si>
  <si>
    <t>（表二十四）</t>
  </si>
  <si>
    <t>2020年铜川市新区政府性基金转移支付预算表</t>
  </si>
  <si>
    <t>（表二十五）</t>
  </si>
  <si>
    <t>预算科目</t>
  </si>
  <si>
    <t>预算数</t>
  </si>
  <si>
    <t xml:space="preserve">      政府性基金转移收入</t>
  </si>
  <si>
    <t xml:space="preserve">      政府性基金上级补助收入</t>
  </si>
  <si>
    <t xml:space="preserve">      政府性基金省补助计划单列市收入</t>
  </si>
  <si>
    <t xml:space="preserve">      债务收入</t>
  </si>
  <si>
    <t xml:space="preserve">          地方政府债务收入</t>
  </si>
  <si>
    <t xml:space="preserve">             专项债务收入</t>
  </si>
  <si>
    <t xml:space="preserve">      债务转贷收入</t>
  </si>
  <si>
    <t xml:space="preserve">          地方政府专项债务转贷收入</t>
  </si>
  <si>
    <t xml:space="preserve">      政府性基金下级上解收入</t>
  </si>
  <si>
    <t xml:space="preserve">      政府性基金计划单列市上解省收入</t>
  </si>
  <si>
    <t xml:space="preserve">      政府性基金上年结余</t>
  </si>
  <si>
    <t xml:space="preserve">      政府性基金调入资金</t>
  </si>
  <si>
    <t xml:space="preserve">          1.一般公共预算调入</t>
  </si>
  <si>
    <t xml:space="preserve">          2.调入专项收入</t>
  </si>
  <si>
    <t xml:space="preserve">          3.其他调入</t>
  </si>
  <si>
    <t>收　　入　　总　　计　</t>
  </si>
  <si>
    <t>备注：因无相应预算，此表无数据。</t>
  </si>
  <si>
    <t>2019年铜川市新区国有资本经营预算收入执行情况表</t>
  </si>
  <si>
    <t>（表二十六）</t>
  </si>
  <si>
    <t>收         入</t>
  </si>
  <si>
    <t>收入数</t>
  </si>
  <si>
    <t>完成预算进度</t>
  </si>
  <si>
    <t>一、利润收入</t>
  </si>
  <si>
    <t>二、其他国有资本经营预算收入</t>
  </si>
  <si>
    <t>上年结转</t>
  </si>
  <si>
    <t>备注：因无相关收入，故此表无数据。</t>
  </si>
  <si>
    <t>2019年铜川市新区国有资本经营预算支出执行情况表</t>
  </si>
  <si>
    <t>（表二十七）</t>
  </si>
  <si>
    <t>支         出</t>
  </si>
  <si>
    <t>项    目</t>
  </si>
  <si>
    <t>支出数</t>
  </si>
  <si>
    <t>一、城乡社区等支出</t>
  </si>
  <si>
    <t xml:space="preserve">  公益性设施投资补助支出</t>
  </si>
  <si>
    <t>二、资源勘探信息等支出</t>
  </si>
  <si>
    <t xml:space="preserve">  其他国有资本经营预算支出</t>
  </si>
  <si>
    <t>三、商业服务业等支出</t>
  </si>
  <si>
    <t>四、其他支出</t>
  </si>
  <si>
    <t>转移性支出</t>
  </si>
  <si>
    <t>国有资本经营预算调出资金</t>
  </si>
  <si>
    <t>备注：因无相关收支，故此表无数据。</t>
  </si>
  <si>
    <t>2020年铜川市新区国有资本经营预算收入预算表</t>
  </si>
  <si>
    <t>（表二十八）</t>
  </si>
  <si>
    <t>2019年预算数</t>
  </si>
  <si>
    <t>2020年铜川市新区国有资本经营预算支出预算表</t>
  </si>
  <si>
    <t>（表二十九）</t>
  </si>
  <si>
    <t>2020年铜川市新区本级国有资本经营预算支出预算表</t>
  </si>
  <si>
    <t>（表三十）</t>
  </si>
  <si>
    <t>2020年铜川市新区国有资本经营转移支付预算表</t>
  </si>
  <si>
    <t>（表三十一）</t>
  </si>
  <si>
    <t>单位:万元</t>
  </si>
  <si>
    <t>新区</t>
  </si>
  <si>
    <t xml:space="preserve">国有资本经营预算支出 </t>
  </si>
  <si>
    <t>2019年铜川市新区社会保险基金收入执行情况表</t>
  </si>
  <si>
    <t>（表三十二）</t>
  </si>
  <si>
    <r>
      <rPr>
        <sz val="12"/>
        <rFont val="宋体"/>
        <charset val="134"/>
      </rPr>
      <t>项</t>
    </r>
    <r>
      <rPr>
        <sz val="11"/>
        <rFont val="宋体"/>
        <charset val="134"/>
      </rPr>
      <t xml:space="preserve">       目</t>
    </r>
  </si>
  <si>
    <r>
      <rPr>
        <sz val="12"/>
        <rFont val="宋体"/>
        <charset val="134"/>
      </rPr>
      <t>2019</t>
    </r>
    <r>
      <rPr>
        <sz val="11"/>
        <rFont val="宋体"/>
        <charset val="134"/>
      </rPr>
      <t>年收入数</t>
    </r>
  </si>
  <si>
    <r>
      <rPr>
        <sz val="12"/>
        <rFont val="宋体"/>
        <charset val="134"/>
      </rPr>
      <t>增长</t>
    </r>
    <r>
      <rPr>
        <sz val="11"/>
        <rFont val="宋体"/>
        <charset val="134"/>
      </rPr>
      <t>%</t>
    </r>
  </si>
  <si>
    <t>一、企业职工基本养老保险基金收入</t>
  </si>
  <si>
    <t>二、失业保险基金收入</t>
  </si>
  <si>
    <t>三、职工基本医疗保险基金收入</t>
  </si>
  <si>
    <t>四、工伤保险基金收入</t>
  </si>
  <si>
    <t>五、生育保险基金收入</t>
  </si>
  <si>
    <t>六、新型农村合作医疗基金收入</t>
  </si>
  <si>
    <t>七、城镇居民基本医疗保险基金收入</t>
  </si>
  <si>
    <t>八、城乡居民基本养老保险基金收入</t>
  </si>
  <si>
    <t>九、机关事业单位基本养老保险基金收入</t>
  </si>
  <si>
    <t>十、城乡居民基本医疗保险基金收入</t>
  </si>
  <si>
    <t>十一、其他社会保险基金收入</t>
  </si>
  <si>
    <t>社会保险基金上解下拨收入</t>
  </si>
  <si>
    <t>2019年铜川市新区社会保险基金支出执行情况表</t>
  </si>
  <si>
    <t>（表三十三）</t>
  </si>
  <si>
    <r>
      <rPr>
        <sz val="12"/>
        <rFont val="宋体"/>
        <charset val="134"/>
      </rPr>
      <t>2019</t>
    </r>
    <r>
      <rPr>
        <sz val="11"/>
        <rFont val="宋体"/>
        <charset val="134"/>
      </rPr>
      <t>年支出数</t>
    </r>
  </si>
  <si>
    <t>一、企业职工基本养老保险基金支出</t>
  </si>
  <si>
    <t>二、失业保险基金支出</t>
  </si>
  <si>
    <t>三、职工基本医疗保险基金支出</t>
  </si>
  <si>
    <t>四、工伤保险基金支出</t>
  </si>
  <si>
    <t>五、生育保险基金支出</t>
  </si>
  <si>
    <t>六、新型农村合作医疗基金支出</t>
  </si>
  <si>
    <t>七、城镇居民基本医疗保险基金支出</t>
  </si>
  <si>
    <t>八、城乡居民基本养老保险基金支出</t>
  </si>
  <si>
    <t>九、机关事业单位基本养老保险基金支出</t>
  </si>
  <si>
    <t>十、城乡居民基本医疗保险基金支出</t>
  </si>
  <si>
    <t>十一、其他社会保险基金支出</t>
  </si>
  <si>
    <t>社会保险基金上解下拨支出</t>
  </si>
  <si>
    <t>2020年铜川市新区社会保险基金收入预算表</t>
  </si>
  <si>
    <t>（表三十四）</t>
  </si>
  <si>
    <t>项       目</t>
  </si>
  <si>
    <t>2019年收入数</t>
  </si>
  <si>
    <t>2020年铜川市新区社会保险基金支出预算表</t>
  </si>
  <si>
    <t>（表三十五）</t>
  </si>
  <si>
    <t>2019年支出数</t>
  </si>
  <si>
    <t>2019年底铜川市新区政府性债务余额情况表</t>
  </si>
  <si>
    <t>（表三十六）</t>
  </si>
  <si>
    <t>区域</t>
  </si>
  <si>
    <t>政府债务限额</t>
  </si>
  <si>
    <t>政府性债务合计</t>
  </si>
  <si>
    <t>政府债务</t>
  </si>
  <si>
    <t>政府负有担保责任债务</t>
  </si>
  <si>
    <t>政府可能承担一定救助责任的债务</t>
  </si>
  <si>
    <t>一般债务</t>
  </si>
  <si>
    <t>专项债务</t>
  </si>
  <si>
    <t>2019年底铜川市新区政府性债务余额变动情况表</t>
  </si>
  <si>
    <t>（表三十七）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</si>
  <si>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单位：万元</t>
    </r>
  </si>
  <si>
    <t>政府或有债务</t>
  </si>
  <si>
    <t>期初余额</t>
  </si>
  <si>
    <t>当期增加</t>
  </si>
  <si>
    <t>当期减少</t>
  </si>
  <si>
    <t>期末余额</t>
  </si>
  <si>
    <t>备注：2019年政府性债务余额变动最终以结算数为准。</t>
  </si>
  <si>
    <t>2019年铜川市新区政府一般债务限额和余额情况统计表</t>
  </si>
  <si>
    <t>（表三十八）</t>
  </si>
  <si>
    <t>区  域</t>
  </si>
  <si>
    <t>一般债务限额</t>
  </si>
  <si>
    <t>一般债务余额</t>
  </si>
  <si>
    <t>备 注</t>
  </si>
  <si>
    <t>新  区</t>
  </si>
  <si>
    <t>2019年铜川市新区政府专项债务限额和余额情况统计表</t>
  </si>
  <si>
    <t>（表三十九）</t>
  </si>
  <si>
    <t>专项债务限额</t>
  </si>
  <si>
    <t>专项债务余额</t>
  </si>
  <si>
    <t>2020年铜川市新区政府一般债务限额及余额预算表</t>
  </si>
  <si>
    <t>（表四十）</t>
  </si>
  <si>
    <t>政府一般债务限额（年初）</t>
  </si>
  <si>
    <t>政府一般债务期初余额</t>
  </si>
  <si>
    <t>2020年铜川市新区政府专项债务限额及余额预算表</t>
  </si>
  <si>
    <t>（表四十一）</t>
  </si>
  <si>
    <t>政府专项债务限额（年初）</t>
  </si>
  <si>
    <t>政府专项债务期初余额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</si>
</sst>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176" formatCode="0;_밀"/>
    <numFmt numFmtId="42" formatCode="_ &quot;￥&quot;* #,##0_ ;_ &quot;￥&quot;* \-#,##0_ ;_ &quot;￥&quot;* &quot;-&quot;_ ;_ @_ "/>
    <numFmt numFmtId="177" formatCode="0.0_ "/>
    <numFmt numFmtId="41" formatCode="_ * #,##0_ ;_ * \-#,##0_ ;_ * &quot;-&quot;_ ;_ @_ "/>
    <numFmt numFmtId="43" formatCode="_ * #,##0.00_ ;_ * \-#,##0.00_ ;_ * &quot;-&quot;??_ ;_ @_ "/>
    <numFmt numFmtId="178" formatCode="0_);[Red]\(0\)"/>
    <numFmt numFmtId="179" formatCode="#,##0_);[Red]\(#,##0\)"/>
    <numFmt numFmtId="180" formatCode="0.00_);[Red]\(0.00\)"/>
    <numFmt numFmtId="181" formatCode="0_ "/>
    <numFmt numFmtId="182" formatCode="0.0%"/>
    <numFmt numFmtId="183" formatCode="0.00_ "/>
  </numFmts>
  <fonts count="70">
    <font>
      <sz val="12"/>
      <name val="宋体"/>
      <charset val="134"/>
    </font>
    <font>
      <sz val="12"/>
      <name val="方正小标宋简体"/>
      <charset val="134"/>
    </font>
    <font>
      <sz val="12"/>
      <name val="宋体"/>
      <charset val="134"/>
      <scheme val="major"/>
    </font>
    <font>
      <sz val="14"/>
      <name val="方正小标宋简体"/>
      <charset val="134"/>
    </font>
    <font>
      <sz val="18"/>
      <name val="方正小标宋简体"/>
      <charset val="134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b/>
      <sz val="10"/>
      <name val="宋体"/>
      <charset val="134"/>
      <scheme val="minor"/>
    </font>
    <font>
      <sz val="10"/>
      <name val="Times New Roman"/>
      <charset val="134"/>
    </font>
    <font>
      <b/>
      <sz val="10"/>
      <name val="Times New Roman"/>
      <charset val="134"/>
    </font>
    <font>
      <b/>
      <sz val="10"/>
      <name val="宋体"/>
      <charset val="134"/>
    </font>
    <font>
      <sz val="10"/>
      <name val="宋体"/>
      <charset val="134"/>
    </font>
    <font>
      <sz val="18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0"/>
      <name val="方正小标宋简体"/>
      <charset val="134"/>
    </font>
    <font>
      <sz val="10"/>
      <name val="黑体"/>
      <charset val="134"/>
    </font>
    <font>
      <sz val="10"/>
      <name val="Helv"/>
      <charset val="134"/>
    </font>
    <font>
      <b/>
      <sz val="11"/>
      <name val="Helv"/>
      <charset val="134"/>
    </font>
    <font>
      <sz val="11"/>
      <name val="Helv"/>
      <charset val="134"/>
    </font>
    <font>
      <sz val="11"/>
      <color rgb="FFFF0000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16"/>
      <name val="方正小标宋简体"/>
      <charset val="134"/>
    </font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5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方正小标宋简体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8"/>
      <color indexed="8"/>
      <name val="方正小标宋简体"/>
      <charset val="134"/>
    </font>
    <font>
      <sz val="18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10"/>
      <name val="Helv"/>
      <charset val="134"/>
    </font>
    <font>
      <sz val="9"/>
      <name val="仿宋_GB2312"/>
      <charset val="134"/>
    </font>
    <font>
      <sz val="14"/>
      <name val="黑体"/>
      <charset val="134"/>
    </font>
    <font>
      <b/>
      <sz val="18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2">
    <xf numFmtId="0" fontId="0" fillId="0" borderId="0"/>
    <xf numFmtId="42" fontId="32" fillId="0" borderId="0" applyFont="0" applyFill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4" fillId="8" borderId="11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3" fillId="17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5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32" fillId="0" borderId="0">
      <alignment vertical="center"/>
    </xf>
    <xf numFmtId="0" fontId="32" fillId="4" borderId="10" applyNumberFormat="0" applyFont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23" fillId="0" borderId="0"/>
    <xf numFmtId="0" fontId="64" fillId="0" borderId="14" applyNumberFormat="0" applyFill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6" fillId="13" borderId="12" applyNumberFormat="0" applyAlignment="0" applyProtection="0">
      <alignment vertical="center"/>
    </xf>
    <xf numFmtId="0" fontId="67" fillId="13" borderId="11" applyNumberFormat="0" applyAlignment="0" applyProtection="0">
      <alignment vertical="center"/>
    </xf>
    <xf numFmtId="0" fontId="68" fillId="32" borderId="17" applyNumberFormat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61" fillId="0" borderId="15" applyNumberFormat="0" applyFill="0" applyAlignment="0" applyProtection="0">
      <alignment vertical="center"/>
    </xf>
    <xf numFmtId="0" fontId="23" fillId="0" borderId="0"/>
    <xf numFmtId="0" fontId="63" fillId="0" borderId="16" applyNumberFormat="0" applyFill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29" fillId="0" borderId="0"/>
    <xf numFmtId="0" fontId="0" fillId="0" borderId="0"/>
    <xf numFmtId="0" fontId="23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</cellStyleXfs>
  <cellXfs count="371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0" fillId="0" borderId="0" xfId="0" applyFill="1" applyBorder="1" applyAlignment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8" fillId="0" borderId="1" xfId="61" applyFont="1" applyFill="1" applyBorder="1" applyAlignment="1">
      <alignment horizontal="center" vertical="center" wrapText="1"/>
    </xf>
    <xf numFmtId="0" fontId="6" fillId="0" borderId="1" xfId="6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0" fontId="6" fillId="0" borderId="0" xfId="0" applyFont="1" applyFill="1" applyBorder="1" applyAlignment="1">
      <alignment horizontal="left" vertical="center"/>
    </xf>
    <xf numFmtId="178" fontId="6" fillId="0" borderId="1" xfId="61" applyNumberFormat="1" applyFont="1" applyBorder="1" applyAlignment="1">
      <alignment horizontal="center" vertical="center"/>
    </xf>
    <xf numFmtId="0" fontId="8" fillId="0" borderId="0" xfId="0" applyFont="1" applyFill="1" applyBorder="1" applyAlignment="1"/>
    <xf numFmtId="0" fontId="1" fillId="0" borderId="0" xfId="0" applyFont="1"/>
    <xf numFmtId="0" fontId="3" fillId="0" borderId="0" xfId="0" applyFont="1" applyAlignment="1">
      <alignment horizontal="left"/>
    </xf>
    <xf numFmtId="0" fontId="4" fillId="0" borderId="0" xfId="56" applyFont="1" applyAlignment="1">
      <alignment horizontal="center" vertical="center"/>
    </xf>
    <xf numFmtId="0" fontId="6" fillId="0" borderId="0" xfId="0" applyFont="1"/>
    <xf numFmtId="0" fontId="7" fillId="0" borderId="0" xfId="56" applyFont="1" applyAlignment="1" applyProtection="1">
      <alignment vertical="center"/>
      <protection locked="0"/>
    </xf>
    <xf numFmtId="0" fontId="7" fillId="0" borderId="0" xfId="61" applyFont="1" applyBorder="1" applyAlignment="1">
      <alignment vertical="center"/>
    </xf>
    <xf numFmtId="0" fontId="7" fillId="0" borderId="0" xfId="56" applyFont="1" applyAlignment="1" applyProtection="1">
      <alignment horizontal="right" vertical="center"/>
      <protection locked="0"/>
    </xf>
    <xf numFmtId="0" fontId="10" fillId="0" borderId="1" xfId="61" applyFont="1" applyBorder="1" applyAlignment="1">
      <alignment horizontal="center" vertical="center" wrapText="1"/>
    </xf>
    <xf numFmtId="0" fontId="6" fillId="0" borderId="1" xfId="61" applyFont="1" applyBorder="1" applyAlignment="1">
      <alignment horizontal="center" vertical="center"/>
    </xf>
    <xf numFmtId="178" fontId="6" fillId="0" borderId="1" xfId="61" applyNumberFormat="1" applyFont="1" applyBorder="1" applyAlignment="1">
      <alignment vertical="center"/>
    </xf>
    <xf numFmtId="0" fontId="8" fillId="0" borderId="1" xfId="61" applyFont="1" applyBorder="1" applyAlignment="1">
      <alignment horizontal="center" vertical="center" wrapText="1"/>
    </xf>
    <xf numFmtId="179" fontId="6" fillId="0" borderId="1" xfId="61" applyNumberFormat="1" applyFont="1" applyBorder="1" applyAlignment="1">
      <alignment vertical="center"/>
    </xf>
    <xf numFmtId="0" fontId="11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/>
    <xf numFmtId="0" fontId="12" fillId="0" borderId="1" xfId="61" applyFont="1" applyBorder="1" applyAlignment="1">
      <alignment horizontal="center" vertical="center" wrapText="1"/>
    </xf>
    <xf numFmtId="0" fontId="7" fillId="0" borderId="1" xfId="61" applyFont="1" applyBorder="1" applyAlignment="1">
      <alignment horizontal="center" vertical="center" wrapText="1"/>
    </xf>
    <xf numFmtId="0" fontId="7" fillId="0" borderId="1" xfId="57" applyNumberFormat="1" applyFont="1" applyBorder="1" applyAlignment="1">
      <alignment horizontal="center" vertical="center"/>
    </xf>
    <xf numFmtId="0" fontId="6" fillId="0" borderId="0" xfId="61" applyFont="1" applyFill="1" applyBorder="1" applyAlignment="1">
      <alignment horizontal="center" vertical="center"/>
    </xf>
    <xf numFmtId="180" fontId="6" fillId="0" borderId="0" xfId="61" applyNumberFormat="1" applyFont="1" applyFill="1" applyBorder="1" applyAlignment="1">
      <alignment horizontal="center" vertical="center"/>
    </xf>
    <xf numFmtId="178" fontId="6" fillId="0" borderId="0" xfId="61" applyNumberFormat="1" applyFont="1" applyFill="1" applyBorder="1" applyAlignment="1">
      <alignment horizontal="center" vertical="center"/>
    </xf>
    <xf numFmtId="0" fontId="13" fillId="0" borderId="0" xfId="0" applyFont="1"/>
    <xf numFmtId="0" fontId="14" fillId="0" borderId="1" xfId="6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61" applyFont="1" applyBorder="1" applyAlignment="1">
      <alignment horizontal="center" vertical="center" wrapText="1"/>
    </xf>
    <xf numFmtId="0" fontId="16" fillId="0" borderId="1" xfId="61" applyFont="1" applyBorder="1" applyAlignment="1">
      <alignment horizontal="center" vertical="center" wrapText="1"/>
    </xf>
    <xf numFmtId="0" fontId="13" fillId="0" borderId="1" xfId="57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17" fillId="0" borderId="0" xfId="0" applyFont="1"/>
    <xf numFmtId="0" fontId="13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178" fontId="6" fillId="0" borderId="1" xfId="57" applyNumberFormat="1" applyFont="1" applyBorder="1" applyAlignment="1">
      <alignment horizontal="center" vertical="center"/>
    </xf>
    <xf numFmtId="178" fontId="6" fillId="0" borderId="1" xfId="61" applyNumberFormat="1" applyFont="1" applyFill="1" applyBorder="1" applyAlignment="1">
      <alignment horizontal="center" vertical="center"/>
    </xf>
    <xf numFmtId="0" fontId="6" fillId="0" borderId="2" xfId="61" applyFont="1" applyFill="1" applyBorder="1" applyAlignment="1">
      <alignment horizontal="center" vertical="center"/>
    </xf>
    <xf numFmtId="180" fontId="6" fillId="0" borderId="2" xfId="61" applyNumberFormat="1" applyFont="1" applyFill="1" applyBorder="1" applyAlignment="1">
      <alignment horizontal="center" vertical="center"/>
    </xf>
    <xf numFmtId="178" fontId="6" fillId="0" borderId="2" xfId="6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81" fontId="6" fillId="0" borderId="1" xfId="55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 applyProtection="1">
      <alignment horizontal="center" vertical="center"/>
      <protection locked="0"/>
    </xf>
    <xf numFmtId="177" fontId="18" fillId="0" borderId="1" xfId="0" applyNumberFormat="1" applyFont="1" applyFill="1" applyBorder="1" applyAlignment="1">
      <alignment horizontal="center" vertical="center"/>
    </xf>
    <xf numFmtId="181" fontId="6" fillId="0" borderId="1" xfId="55" applyNumberFormat="1" applyFont="1" applyFill="1" applyBorder="1" applyAlignment="1">
      <alignment vertical="center"/>
    </xf>
    <xf numFmtId="181" fontId="6" fillId="0" borderId="1" xfId="8" applyNumberFormat="1" applyFont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81" fontId="8" fillId="0" borderId="1" xfId="55" applyNumberFormat="1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177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/>
    <xf numFmtId="0" fontId="6" fillId="0" borderId="0" xfId="0" applyFont="1" applyFill="1" applyBorder="1" applyAlignment="1" applyProtection="1"/>
    <xf numFmtId="0" fontId="0" fillId="0" borderId="0" xfId="0" applyBorder="1"/>
    <xf numFmtId="0" fontId="0" fillId="0" borderId="0" xfId="0" applyFont="1" applyBorder="1"/>
    <xf numFmtId="0" fontId="9" fillId="0" borderId="0" xfId="0" applyFont="1" applyBorder="1"/>
    <xf numFmtId="0" fontId="5" fillId="0" borderId="0" xfId="0" applyFont="1" applyFill="1" applyAlignment="1">
      <alignment vertical="center"/>
    </xf>
    <xf numFmtId="0" fontId="6" fillId="0" borderId="0" xfId="0" applyFont="1" applyBorder="1"/>
    <xf numFmtId="0" fontId="7" fillId="0" borderId="0" xfId="0" applyFont="1" applyFill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8" fillId="0" borderId="1" xfId="60" applyFont="1" applyBorder="1" applyAlignment="1">
      <alignment horizontal="center" vertical="center"/>
    </xf>
    <xf numFmtId="0" fontId="8" fillId="0" borderId="1" xfId="60" applyFont="1" applyBorder="1" applyAlignment="1">
      <alignment horizontal="center" vertical="center" wrapText="1"/>
    </xf>
    <xf numFmtId="182" fontId="8" fillId="0" borderId="1" xfId="60" applyNumberFormat="1" applyFont="1" applyBorder="1" applyAlignment="1">
      <alignment horizontal="center" vertical="center"/>
    </xf>
    <xf numFmtId="0" fontId="6" fillId="0" borderId="1" xfId="60" applyFont="1" applyBorder="1" applyAlignment="1">
      <alignment horizontal="justify" vertical="center" wrapText="1"/>
    </xf>
    <xf numFmtId="0" fontId="6" fillId="0" borderId="1" xfId="60" applyFont="1" applyBorder="1" applyAlignment="1">
      <alignment horizontal="right" vertical="center" wrapText="1"/>
    </xf>
    <xf numFmtId="0" fontId="6" fillId="0" borderId="1" xfId="60" applyFont="1" applyBorder="1" applyAlignment="1">
      <alignment horizontal="right" vertical="center"/>
    </xf>
    <xf numFmtId="182" fontId="6" fillId="0" borderId="1" xfId="60" applyNumberFormat="1" applyFont="1" applyBorder="1" applyAlignment="1">
      <alignment horizontal="right" vertical="center"/>
    </xf>
    <xf numFmtId="0" fontId="6" fillId="0" borderId="1" xfId="60" applyFont="1" applyBorder="1" applyAlignment="1">
      <alignment horizontal="left" vertical="center" wrapText="1"/>
    </xf>
    <xf numFmtId="0" fontId="8" fillId="0" borderId="1" xfId="60" applyFont="1" applyBorder="1" applyAlignment="1">
      <alignment horizontal="right" vertical="center" wrapText="1"/>
    </xf>
    <xf numFmtId="0" fontId="8" fillId="0" borderId="1" xfId="60" applyFont="1" applyBorder="1" applyAlignment="1">
      <alignment horizontal="right" vertical="center"/>
    </xf>
    <xf numFmtId="182" fontId="8" fillId="0" borderId="1" xfId="60" applyNumberFormat="1" applyFont="1" applyBorder="1" applyAlignment="1">
      <alignment horizontal="right" vertical="center"/>
    </xf>
    <xf numFmtId="0" fontId="8" fillId="0" borderId="0" xfId="0" applyFont="1" applyBorder="1"/>
    <xf numFmtId="0" fontId="0" fillId="0" borderId="0" xfId="0" applyFill="1"/>
    <xf numFmtId="0" fontId="7" fillId="0" borderId="0" xfId="0" applyFont="1" applyFill="1" applyAlignment="1">
      <alignment horizontal="center" vertical="center"/>
    </xf>
    <xf numFmtId="176" fontId="6" fillId="0" borderId="1" xfId="60" applyNumberFormat="1" applyFont="1" applyBorder="1" applyAlignment="1">
      <alignment horizontal="right" vertical="center"/>
    </xf>
    <xf numFmtId="0" fontId="6" fillId="0" borderId="1" xfId="60" applyFont="1" applyBorder="1" applyAlignment="1">
      <alignment vertical="center"/>
    </xf>
    <xf numFmtId="0" fontId="6" fillId="0" borderId="1" xfId="60" applyFont="1" applyBorder="1" applyAlignment="1">
      <alignment horizontal="center" vertical="center" wrapText="1"/>
    </xf>
    <xf numFmtId="176" fontId="8" fillId="0" borderId="1" xfId="60" applyNumberFormat="1" applyFont="1" applyBorder="1" applyAlignment="1">
      <alignment horizontal="right" vertical="center"/>
    </xf>
    <xf numFmtId="176" fontId="8" fillId="0" borderId="1" xfId="60" applyNumberFormat="1" applyFont="1" applyBorder="1" applyAlignment="1">
      <alignment horizontal="right" vertical="center" wrapText="1"/>
    </xf>
    <xf numFmtId="0" fontId="6" fillId="0" borderId="0" xfId="0" applyFont="1" applyFill="1" applyBorder="1"/>
    <xf numFmtId="0" fontId="0" fillId="0" borderId="0" xfId="0" applyFill="1" applyBorder="1"/>
    <xf numFmtId="0" fontId="5" fillId="0" borderId="0" xfId="0" applyFont="1" applyFill="1" applyAlignment="1">
      <alignment horizontal="center" vertical="center"/>
    </xf>
    <xf numFmtId="0" fontId="8" fillId="0" borderId="0" xfId="0" applyFont="1"/>
    <xf numFmtId="0" fontId="6" fillId="0" borderId="1" xfId="6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176" fontId="8" fillId="0" borderId="1" xfId="6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0" fillId="0" borderId="0" xfId="0" applyFont="1"/>
    <xf numFmtId="181" fontId="7" fillId="0" borderId="0" xfId="33" applyNumberFormat="1" applyFont="1" applyFill="1" applyBorder="1" applyAlignment="1">
      <alignment vertical="center"/>
    </xf>
    <xf numFmtId="181" fontId="7" fillId="0" borderId="0" xfId="33" applyNumberFormat="1" applyFont="1" applyFill="1" applyBorder="1" applyAlignment="1">
      <alignment horizontal="right" vertical="center"/>
    </xf>
    <xf numFmtId="0" fontId="8" fillId="0" borderId="1" xfId="22" applyNumberFormat="1" applyFont="1" applyFill="1" applyBorder="1" applyAlignment="1" applyProtection="1">
      <alignment horizontal="center" vertical="center"/>
    </xf>
    <xf numFmtId="0" fontId="6" fillId="0" borderId="1" xfId="22" applyNumberFormat="1" applyFont="1" applyFill="1" applyBorder="1" applyAlignment="1" applyProtection="1">
      <alignment horizontal="left" vertical="center"/>
    </xf>
    <xf numFmtId="0" fontId="6" fillId="0" borderId="1" xfId="22" applyNumberFormat="1" applyFont="1" applyFill="1" applyBorder="1" applyAlignment="1" applyProtection="1">
      <alignment horizontal="right" vertical="center"/>
    </xf>
    <xf numFmtId="0" fontId="6" fillId="0" borderId="1" xfId="22" applyNumberFormat="1" applyFont="1" applyFill="1" applyBorder="1" applyAlignment="1" applyProtection="1">
      <alignment vertical="center"/>
    </xf>
    <xf numFmtId="0" fontId="8" fillId="0" borderId="1" xfId="22" applyNumberFormat="1" applyFont="1" applyFill="1" applyBorder="1" applyAlignment="1" applyProtection="1">
      <alignment horizontal="right" vertical="center"/>
    </xf>
    <xf numFmtId="0" fontId="8" fillId="0" borderId="0" xfId="22" applyNumberFormat="1" applyFont="1" applyFill="1" applyBorder="1" applyAlignment="1" applyProtection="1">
      <alignment horizontal="center" vertical="center"/>
    </xf>
    <xf numFmtId="0" fontId="8" fillId="0" borderId="0" xfId="22" applyNumberFormat="1" applyFont="1" applyFill="1" applyBorder="1" applyAlignment="1" applyProtection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/>
      <protection locked="0"/>
    </xf>
    <xf numFmtId="177" fontId="6" fillId="0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1" xfId="0" applyFont="1" applyFill="1" applyBorder="1" applyAlignment="1">
      <alignment horizontal="center"/>
    </xf>
    <xf numFmtId="0" fontId="6" fillId="0" borderId="0" xfId="0" applyFont="1" applyFill="1"/>
    <xf numFmtId="177" fontId="8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0" xfId="0" applyFont="1" applyFill="1"/>
    <xf numFmtId="0" fontId="9" fillId="0" borderId="0" xfId="0" applyFont="1" applyFill="1"/>
    <xf numFmtId="0" fontId="0" fillId="0" borderId="0" xfId="0" applyFont="1" applyFill="1"/>
    <xf numFmtId="0" fontId="9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left"/>
    </xf>
    <xf numFmtId="0" fontId="8" fillId="0" borderId="0" xfId="0" applyFont="1" applyFill="1"/>
    <xf numFmtId="0" fontId="18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18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/>
    </xf>
    <xf numFmtId="177" fontId="8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>
      <alignment vertical="center"/>
    </xf>
    <xf numFmtId="0" fontId="2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/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vertical="center"/>
    </xf>
    <xf numFmtId="0" fontId="24" fillId="0" borderId="0" xfId="0" applyFont="1"/>
    <xf numFmtId="0" fontId="25" fillId="0" borderId="0" xfId="0" applyFont="1"/>
    <xf numFmtId="0" fontId="23" fillId="0" borderId="0" xfId="0" applyFont="1"/>
    <xf numFmtId="0" fontId="23" fillId="0" borderId="0" xfId="0" applyFont="1" applyFill="1" applyAlignment="1">
      <alignment horizontal="center"/>
    </xf>
    <xf numFmtId="0" fontId="7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11" fillId="0" borderId="0" xfId="0" applyFont="1"/>
    <xf numFmtId="0" fontId="7" fillId="0" borderId="0" xfId="0" applyFont="1" applyFill="1" applyAlignment="1">
      <alignment horizontal="center"/>
    </xf>
    <xf numFmtId="0" fontId="21" fillId="0" borderId="0" xfId="0" applyFont="1" applyFill="1"/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vertical="center"/>
    </xf>
    <xf numFmtId="0" fontId="16" fillId="0" borderId="0" xfId="0" applyFont="1" applyFill="1"/>
    <xf numFmtId="0" fontId="16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181" fontId="28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vertical="center"/>
    </xf>
    <xf numFmtId="0" fontId="7" fillId="0" borderId="0" xfId="0" applyFont="1" applyFill="1"/>
    <xf numFmtId="0" fontId="0" fillId="0" borderId="0" xfId="0" applyFont="1" applyFill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right" vertical="center"/>
    </xf>
    <xf numFmtId="0" fontId="30" fillId="0" borderId="5" xfId="0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center" vertical="center"/>
    </xf>
    <xf numFmtId="0" fontId="30" fillId="0" borderId="1" xfId="53" applyFont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53" applyNumberFormat="1" applyFont="1" applyFill="1" applyBorder="1" applyAlignment="1" applyProtection="1">
      <alignment horizontal="center" vertical="center" wrapText="1"/>
    </xf>
    <xf numFmtId="181" fontId="29" fillId="0" borderId="1" xfId="0" applyNumberFormat="1" applyFont="1" applyFill="1" applyBorder="1" applyAlignment="1">
      <alignment horizontal="center" vertical="center"/>
    </xf>
    <xf numFmtId="181" fontId="29" fillId="0" borderId="1" xfId="53" applyNumberFormat="1" applyFont="1" applyFill="1" applyBorder="1" applyAlignment="1" applyProtection="1">
      <alignment horizontal="center" vertical="center" wrapText="1"/>
    </xf>
    <xf numFmtId="181" fontId="29" fillId="0" borderId="1" xfId="53" applyNumberFormat="1" applyFont="1" applyFill="1" applyBorder="1" applyAlignment="1">
      <alignment horizontal="center" vertical="center"/>
    </xf>
    <xf numFmtId="181" fontId="29" fillId="0" borderId="1" xfId="53" applyNumberFormat="1" applyFont="1" applyFill="1" applyBorder="1"/>
    <xf numFmtId="0" fontId="29" fillId="0" borderId="0" xfId="53" applyFont="1" applyBorder="1" applyAlignment="1">
      <alignment horizontal="center" vertical="center"/>
    </xf>
    <xf numFmtId="0" fontId="16" fillId="0" borderId="0" xfId="53" applyFont="1" applyBorder="1" applyAlignment="1">
      <alignment horizontal="center" vertical="center"/>
    </xf>
    <xf numFmtId="0" fontId="30" fillId="0" borderId="4" xfId="53" applyNumberFormat="1" applyFont="1" applyFill="1" applyBorder="1" applyAlignment="1" applyProtection="1">
      <alignment horizontal="center" vertical="center" wrapText="1"/>
    </xf>
    <xf numFmtId="0" fontId="30" fillId="0" borderId="6" xfId="53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81" fontId="16" fillId="0" borderId="1" xfId="0" applyNumberFormat="1" applyFont="1" applyFill="1" applyBorder="1" applyAlignment="1">
      <alignment vertical="center"/>
    </xf>
    <xf numFmtId="0" fontId="0" fillId="2" borderId="0" xfId="0" applyFont="1" applyFill="1"/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vertical="center"/>
    </xf>
    <xf numFmtId="0" fontId="16" fillId="2" borderId="0" xfId="0" applyFont="1" applyFill="1"/>
    <xf numFmtId="0" fontId="16" fillId="2" borderId="0" xfId="0" applyFont="1" applyFill="1" applyAlignment="1">
      <alignment horizontal="center"/>
    </xf>
    <xf numFmtId="0" fontId="31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right" vertical="center"/>
    </xf>
    <xf numFmtId="0" fontId="6" fillId="2" borderId="0" xfId="0" applyFont="1" applyFill="1"/>
    <xf numFmtId="0" fontId="18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11" fillId="2" borderId="1" xfId="0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181" fontId="11" fillId="2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Font="1" applyBorder="1" applyAlignment="1">
      <alignment horizontal="center" vertical="center" wrapText="1"/>
    </xf>
    <xf numFmtId="177" fontId="11" fillId="2" borderId="1" xfId="0" applyNumberFormat="1" applyFont="1" applyFill="1" applyBorder="1" applyAlignment="1" applyProtection="1">
      <alignment horizontal="left" vertical="center"/>
      <protection locked="0"/>
    </xf>
    <xf numFmtId="181" fontId="11" fillId="2" borderId="7" xfId="0" applyNumberFormat="1" applyFont="1" applyFill="1" applyBorder="1" applyAlignment="1" applyProtection="1">
      <alignment horizontal="left" vertical="center"/>
      <protection locked="0"/>
    </xf>
    <xf numFmtId="0" fontId="11" fillId="2" borderId="7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32" fillId="0" borderId="0" xfId="0" applyFont="1" applyFill="1" applyAlignment="1">
      <alignment horizontal="center" vertical="center" wrapText="1"/>
    </xf>
    <xf numFmtId="0" fontId="32" fillId="0" borderId="0" xfId="0" applyFont="1" applyFill="1" applyAlignment="1">
      <alignment vertical="center"/>
    </xf>
    <xf numFmtId="0" fontId="33" fillId="0" borderId="0" xfId="0" applyFont="1" applyFill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vertical="center"/>
    </xf>
    <xf numFmtId="0" fontId="32" fillId="0" borderId="0" xfId="0" applyFont="1" applyFill="1" applyAlignment="1">
      <alignment horizontal="right" vertical="center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vertical="center"/>
    </xf>
    <xf numFmtId="0" fontId="31" fillId="0" borderId="0" xfId="0" applyFont="1" applyFill="1" applyBorder="1" applyAlignment="1">
      <alignment horizontal="center" vertical="center" wrapText="1"/>
    </xf>
    <xf numFmtId="181" fontId="7" fillId="0" borderId="0" xfId="0" applyNumberFormat="1" applyFont="1" applyFill="1" applyAlignment="1">
      <alignment horizontal="right" vertical="center"/>
    </xf>
    <xf numFmtId="0" fontId="18" fillId="0" borderId="0" xfId="0" applyFont="1" applyFill="1"/>
    <xf numFmtId="0" fontId="10" fillId="0" borderId="4" xfId="0" applyFont="1" applyFill="1" applyBorder="1" applyAlignment="1" applyProtection="1">
      <alignment horizontal="center"/>
      <protection locked="0"/>
    </xf>
    <xf numFmtId="178" fontId="10" fillId="0" borderId="1" xfId="0" applyNumberFormat="1" applyFont="1" applyFill="1" applyBorder="1" applyAlignment="1" applyProtection="1">
      <alignment horizontal="center"/>
      <protection locked="0"/>
    </xf>
    <xf numFmtId="0" fontId="18" fillId="0" borderId="0" xfId="0" applyFont="1" applyFill="1" applyAlignment="1">
      <alignment horizontal="center"/>
    </xf>
    <xf numFmtId="178" fontId="11" fillId="0" borderId="1" xfId="0" applyNumberFormat="1" applyFont="1" applyFill="1" applyBorder="1" applyAlignment="1">
      <alignment horizontal="right" vertical="center"/>
    </xf>
    <xf numFmtId="0" fontId="18" fillId="0" borderId="0" xfId="0" applyFont="1" applyFill="1" applyAlignment="1">
      <alignment vertical="center"/>
    </xf>
    <xf numFmtId="49" fontId="11" fillId="0" borderId="4" xfId="0" applyNumberFormat="1" applyFont="1" applyFill="1" applyBorder="1" applyAlignment="1">
      <alignment horizontal="left" vertical="center" wrapText="1"/>
    </xf>
    <xf numFmtId="178" fontId="18" fillId="0" borderId="1" xfId="0" applyNumberFormat="1" applyFont="1" applyFill="1" applyBorder="1" applyAlignment="1">
      <alignment vertical="center"/>
    </xf>
    <xf numFmtId="178" fontId="11" fillId="0" borderId="1" xfId="0" applyNumberFormat="1" applyFont="1" applyFill="1" applyBorder="1" applyAlignment="1">
      <alignment vertical="center"/>
    </xf>
    <xf numFmtId="0" fontId="32" fillId="0" borderId="0" xfId="0" applyFont="1" applyFill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vertical="center"/>
    </xf>
    <xf numFmtId="0" fontId="11" fillId="0" borderId="0" xfId="0" applyNumberFormat="1" applyFont="1" applyFill="1" applyBorder="1" applyAlignment="1"/>
    <xf numFmtId="0" fontId="34" fillId="0" borderId="0" xfId="0" applyFont="1" applyFill="1" applyAlignment="1">
      <alignment horizontal="center" vertical="center"/>
    </xf>
    <xf numFmtId="0" fontId="35" fillId="0" borderId="0" xfId="0" applyFont="1" applyFill="1" applyAlignment="1">
      <alignment vertical="center"/>
    </xf>
    <xf numFmtId="0" fontId="32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right" vertical="center"/>
    </xf>
    <xf numFmtId="0" fontId="11" fillId="0" borderId="1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right" vertical="center"/>
    </xf>
    <xf numFmtId="0" fontId="32" fillId="0" borderId="8" xfId="0" applyFont="1" applyFill="1" applyBorder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 wrapText="1"/>
    </xf>
    <xf numFmtId="49" fontId="18" fillId="0" borderId="5" xfId="0" applyNumberFormat="1" applyFont="1" applyFill="1" applyBorder="1" applyAlignment="1">
      <alignment vertical="center" wrapText="1"/>
    </xf>
    <xf numFmtId="49" fontId="18" fillId="0" borderId="6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vertical="center"/>
    </xf>
    <xf numFmtId="49" fontId="18" fillId="0" borderId="4" xfId="0" applyNumberFormat="1" applyFont="1" applyFill="1" applyBorder="1" applyAlignment="1" applyProtection="1">
      <alignment horizontal="left" vertical="center" wrapText="1"/>
    </xf>
    <xf numFmtId="49" fontId="11" fillId="0" borderId="1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49" fontId="11" fillId="0" borderId="4" xfId="0" applyNumberFormat="1" applyFont="1" applyFill="1" applyBorder="1" applyAlignment="1" applyProtection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1" fillId="2" borderId="0" xfId="0" applyFont="1" applyFill="1"/>
    <xf numFmtId="0" fontId="25" fillId="2" borderId="0" xfId="0" applyFont="1" applyFill="1"/>
    <xf numFmtId="0" fontId="23" fillId="2" borderId="0" xfId="0" applyFont="1" applyFill="1"/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Border="1" applyAlignment="1">
      <alignment horizontal="right" vertical="center"/>
    </xf>
    <xf numFmtId="0" fontId="18" fillId="2" borderId="0" xfId="0" applyFont="1" applyFill="1"/>
    <xf numFmtId="0" fontId="18" fillId="2" borderId="4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/>
    <xf numFmtId="177" fontId="18" fillId="2" borderId="4" xfId="0" applyNumberFormat="1" applyFont="1" applyFill="1" applyBorder="1" applyAlignment="1">
      <alignment horizontal="center" vertical="center"/>
    </xf>
    <xf numFmtId="0" fontId="18" fillId="2" borderId="1" xfId="0" applyFont="1" applyFill="1" applyBorder="1" applyProtection="1">
      <protection locked="0"/>
    </xf>
    <xf numFmtId="3" fontId="18" fillId="2" borderId="7" xfId="0" applyNumberFormat="1" applyFont="1" applyFill="1" applyBorder="1" applyAlignment="1">
      <alignment horizontal="center" vertical="center"/>
    </xf>
    <xf numFmtId="0" fontId="32" fillId="2" borderId="7" xfId="0" applyFont="1" applyFill="1" applyBorder="1" applyAlignment="1">
      <alignment horizontal="center" vertical="center"/>
    </xf>
    <xf numFmtId="181" fontId="18" fillId="2" borderId="1" xfId="0" applyNumberFormat="1" applyFont="1" applyFill="1" applyBorder="1" applyAlignment="1">
      <alignment horizontal="center" vertical="center"/>
    </xf>
    <xf numFmtId="177" fontId="18" fillId="2" borderId="1" xfId="0" applyNumberFormat="1" applyFont="1" applyFill="1" applyBorder="1" applyAlignment="1">
      <alignment horizontal="center" vertical="center"/>
    </xf>
    <xf numFmtId="3" fontId="18" fillId="2" borderId="1" xfId="0" applyNumberFormat="1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 applyProtection="1">
      <alignment vertical="center"/>
      <protection locked="0"/>
    </xf>
    <xf numFmtId="0" fontId="10" fillId="2" borderId="1" xfId="0" applyFont="1" applyFill="1" applyBorder="1" applyAlignment="1">
      <alignment horizontal="center" vertical="center"/>
    </xf>
    <xf numFmtId="181" fontId="10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/>
    </xf>
    <xf numFmtId="177" fontId="18" fillId="2" borderId="9" xfId="0" applyNumberFormat="1" applyFont="1" applyFill="1" applyBorder="1" applyAlignment="1">
      <alignment horizontal="center" vertical="center"/>
    </xf>
    <xf numFmtId="0" fontId="39" fillId="0" borderId="0" xfId="0" applyFont="1" applyFill="1" applyAlignment="1">
      <alignment horizontal="left" vertical="center"/>
    </xf>
    <xf numFmtId="0" fontId="40" fillId="0" borderId="0" xfId="0" applyFont="1" applyFill="1" applyAlignment="1">
      <alignment vertical="center"/>
    </xf>
    <xf numFmtId="0" fontId="41" fillId="0" borderId="0" xfId="0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vertical="center"/>
    </xf>
    <xf numFmtId="0" fontId="38" fillId="0" borderId="0" xfId="0" applyFont="1" applyFill="1" applyAlignment="1">
      <alignment vertical="center"/>
    </xf>
    <xf numFmtId="0" fontId="18" fillId="0" borderId="0" xfId="0" applyFont="1" applyFill="1" applyAlignment="1">
      <alignment horizontal="left" vertical="center"/>
    </xf>
    <xf numFmtId="0" fontId="38" fillId="0" borderId="0" xfId="0" applyFont="1" applyFill="1" applyAlignment="1">
      <alignment horizontal="left" vertical="center"/>
    </xf>
    <xf numFmtId="0" fontId="38" fillId="0" borderId="0" xfId="0" applyFont="1" applyFill="1" applyAlignment="1">
      <alignment horizontal="right" vertical="center"/>
    </xf>
    <xf numFmtId="0" fontId="44" fillId="0" borderId="0" xfId="0" applyFont="1" applyFill="1" applyAlignment="1">
      <alignment horizontal="left" vertical="center"/>
    </xf>
    <xf numFmtId="0" fontId="45" fillId="0" borderId="3" xfId="0" applyFont="1" applyFill="1" applyBorder="1" applyAlignment="1">
      <alignment horizontal="center" vertical="center" wrapText="1"/>
    </xf>
    <xf numFmtId="0" fontId="46" fillId="0" borderId="0" xfId="0" applyFont="1" applyFill="1" applyAlignment="1">
      <alignment vertical="center"/>
    </xf>
    <xf numFmtId="0" fontId="38" fillId="0" borderId="1" xfId="0" applyFont="1" applyFill="1" applyBorder="1" applyAlignment="1">
      <alignment vertical="center"/>
    </xf>
    <xf numFmtId="10" fontId="38" fillId="0" borderId="1" xfId="0" applyNumberFormat="1" applyFont="1" applyFill="1" applyBorder="1" applyAlignment="1">
      <alignment vertical="center"/>
    </xf>
    <xf numFmtId="0" fontId="38" fillId="0" borderId="7" xfId="0" applyFont="1" applyFill="1" applyBorder="1" applyAlignment="1">
      <alignment vertical="center"/>
    </xf>
    <xf numFmtId="0" fontId="18" fillId="0" borderId="7" xfId="0" applyFont="1" applyFill="1" applyBorder="1" applyAlignment="1">
      <alignment vertical="center"/>
    </xf>
    <xf numFmtId="0" fontId="38" fillId="0" borderId="1" xfId="0" applyFont="1" applyFill="1" applyBorder="1" applyAlignment="1">
      <alignment horizontal="left" vertical="center"/>
    </xf>
    <xf numFmtId="0" fontId="45" fillId="0" borderId="1" xfId="0" applyFont="1" applyFill="1" applyBorder="1" applyAlignment="1">
      <alignment horizontal="center" vertical="center"/>
    </xf>
    <xf numFmtId="0" fontId="47" fillId="0" borderId="0" xfId="0" applyFont="1" applyFill="1"/>
    <xf numFmtId="0" fontId="23" fillId="0" borderId="0" xfId="0" applyFont="1" applyFill="1"/>
    <xf numFmtId="0" fontId="18" fillId="0" borderId="0" xfId="0" applyFont="1" applyFill="1" applyBorder="1" applyAlignment="1">
      <alignment horizontal="right" vertical="center"/>
    </xf>
    <xf numFmtId="0" fontId="37" fillId="0" borderId="1" xfId="0" applyFont="1" applyFill="1" applyBorder="1" applyAlignment="1">
      <alignment horizontal="center" vertical="center"/>
    </xf>
    <xf numFmtId="0" fontId="12" fillId="0" borderId="0" xfId="0" applyFont="1" applyFill="1"/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 applyProtection="1">
      <alignment vertical="center"/>
      <protection locked="0"/>
    </xf>
    <xf numFmtId="181" fontId="6" fillId="0" borderId="0" xfId="11" applyNumberFormat="1" applyFont="1" applyFill="1"/>
    <xf numFmtId="183" fontId="10" fillId="0" borderId="1" xfId="0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177" fontId="10" fillId="0" borderId="1" xfId="11" applyNumberFormat="1" applyFont="1" applyFill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48" fillId="0" borderId="0" xfId="0" applyFont="1" applyFill="1" applyAlignment="1">
      <alignment vertical="center"/>
    </xf>
    <xf numFmtId="0" fontId="48" fillId="0" borderId="0" xfId="0" applyFont="1" applyAlignment="1">
      <alignment vertical="center"/>
    </xf>
    <xf numFmtId="0" fontId="29" fillId="0" borderId="0" xfId="0" applyFont="1" applyFill="1" applyAlignment="1">
      <alignment vertical="center"/>
    </xf>
    <xf numFmtId="0" fontId="29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9" fillId="0" borderId="0" xfId="0" applyFont="1" applyAlignment="1">
      <alignment horizontal="left" vertical="center"/>
    </xf>
    <xf numFmtId="0" fontId="50" fillId="0" borderId="0" xfId="0" applyFont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28" fillId="0" borderId="0" xfId="0" applyFont="1" applyFill="1" applyAlignment="1">
      <alignment horizontal="distributed" vertical="center"/>
    </xf>
    <xf numFmtId="0" fontId="30" fillId="0" borderId="0" xfId="0" applyFont="1" applyFill="1" applyAlignment="1">
      <alignment vertical="center"/>
    </xf>
    <xf numFmtId="0" fontId="18" fillId="0" borderId="1" xfId="0" applyFont="1" applyFill="1" applyBorder="1" applyAlignment="1" quotePrefix="1">
      <alignment horizontal="center" vertical="center"/>
    </xf>
    <xf numFmtId="0" fontId="11" fillId="0" borderId="1" xfId="0" applyFont="1" applyFill="1" applyBorder="1" applyAlignment="1" quotePrefix="1">
      <alignment horizontal="center" vertical="center"/>
    </xf>
    <xf numFmtId="49" fontId="11" fillId="0" borderId="1" xfId="0" applyNumberFormat="1" applyFont="1" applyFill="1" applyBorder="1" applyAlignment="1" quotePrefix="1">
      <alignment horizontal="center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常规_印台区2015财政决算报表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_20160104152930396 (2)" xfId="33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_2015年全市社会保险基金收支预算执行情况表" xfId="55"/>
    <cellStyle name="常规 4" xfId="56"/>
    <cellStyle name="常规_铜川市2015年底政府性债务余额情况表_2016债务余额（报人大）" xfId="57"/>
    <cellStyle name="千位分隔 2" xfId="58"/>
    <cellStyle name="常规 5" xfId="59"/>
    <cellStyle name="常规_市本级国资预算执行情况" xfId="60"/>
    <cellStyle name="常规_铜川市2015年底政府性债务余额情况表" xfId="61"/>
  </cellStyles>
  <tableStyles count="0" defaultTableStyle="TableStyleMedium2" defaultPivotStyle="PivotStyleLight16"/>
  <colors>
    <mruColors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5" Type="http://schemas.openxmlformats.org/officeDocument/2006/relationships/sharedStrings" Target="sharedStrings.xml"/><Relationship Id="rId44" Type="http://schemas.openxmlformats.org/officeDocument/2006/relationships/styles" Target="styles.xml"/><Relationship Id="rId43" Type="http://schemas.openxmlformats.org/officeDocument/2006/relationships/theme" Target="theme/theme1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topLeftCell="A19" workbookViewId="0">
      <selection activeCell="K32" sqref="K32"/>
    </sheetView>
  </sheetViews>
  <sheetFormatPr defaultColWidth="9" defaultRowHeight="14.25"/>
  <cols>
    <col min="1" max="1" width="5.75" style="364" customWidth="1"/>
    <col min="2" max="5" width="9" style="364"/>
    <col min="6" max="6" width="9" style="364" customWidth="1"/>
    <col min="7" max="16384" width="9" style="364"/>
  </cols>
  <sheetData>
    <row r="1" ht="18.75" spans="1:4">
      <c r="A1" s="365"/>
      <c r="B1" s="365"/>
      <c r="C1" s="365"/>
      <c r="D1" s="365"/>
    </row>
    <row r="2" ht="30" customHeight="1" spans="2:8">
      <c r="B2" s="366" t="s">
        <v>0</v>
      </c>
      <c r="C2" s="366"/>
      <c r="D2" s="366"/>
      <c r="E2" s="366"/>
      <c r="F2" s="366"/>
      <c r="G2" s="366"/>
      <c r="H2" s="366"/>
    </row>
    <row r="3" s="359" customFormat="1" ht="13.9" customHeight="1" spans="2:9">
      <c r="B3" s="367" t="s">
        <v>1</v>
      </c>
      <c r="C3" s="367"/>
      <c r="D3" s="368"/>
      <c r="E3" s="368"/>
      <c r="F3" s="368"/>
      <c r="G3" s="368"/>
      <c r="H3" s="368"/>
      <c r="I3" s="370"/>
    </row>
    <row r="4" s="360" customFormat="1" ht="13.9" customHeight="1" spans="2:8">
      <c r="B4" s="369" t="s">
        <v>2</v>
      </c>
      <c r="C4" s="369"/>
      <c r="D4" s="369"/>
      <c r="E4" s="369"/>
      <c r="F4" s="369"/>
      <c r="G4" s="369"/>
      <c r="H4" s="369"/>
    </row>
    <row r="5" s="360" customFormat="1" ht="13.9" customHeight="1" spans="2:8">
      <c r="B5" s="369" t="s">
        <v>3</v>
      </c>
      <c r="C5" s="369"/>
      <c r="D5" s="369"/>
      <c r="E5" s="369"/>
      <c r="F5" s="369"/>
      <c r="G5" s="369"/>
      <c r="H5" s="369"/>
    </row>
    <row r="6" s="361" customFormat="1" ht="13.9" customHeight="1" spans="2:9">
      <c r="B6" s="369" t="s">
        <v>4</v>
      </c>
      <c r="C6" s="369"/>
      <c r="D6" s="369"/>
      <c r="E6" s="369"/>
      <c r="F6" s="369"/>
      <c r="G6" s="369"/>
      <c r="H6" s="369"/>
      <c r="I6" s="360"/>
    </row>
    <row r="7" s="361" customFormat="1" ht="13.9" customHeight="1" spans="2:9">
      <c r="B7" s="369" t="s">
        <v>5</v>
      </c>
      <c r="C7" s="369"/>
      <c r="D7" s="369"/>
      <c r="E7" s="369"/>
      <c r="F7" s="369"/>
      <c r="G7" s="369"/>
      <c r="H7" s="369"/>
      <c r="I7" s="360"/>
    </row>
    <row r="8" s="360" customFormat="1" ht="13.9" customHeight="1" spans="2:8">
      <c r="B8" s="369" t="s">
        <v>6</v>
      </c>
      <c r="C8" s="369"/>
      <c r="D8" s="369"/>
      <c r="E8" s="369"/>
      <c r="F8" s="369"/>
      <c r="G8" s="369"/>
      <c r="H8" s="369"/>
    </row>
    <row r="9" s="360" customFormat="1" ht="13.9" customHeight="1" spans="2:8">
      <c r="B9" s="369" t="s">
        <v>7</v>
      </c>
      <c r="C9" s="369"/>
      <c r="D9" s="369"/>
      <c r="E9" s="369"/>
      <c r="F9" s="369"/>
      <c r="G9" s="369"/>
      <c r="H9" s="369"/>
    </row>
    <row r="10" s="361" customFormat="1" ht="13.9" customHeight="1" spans="2:9">
      <c r="B10" s="369" t="s">
        <v>8</v>
      </c>
      <c r="C10" s="369"/>
      <c r="D10" s="369"/>
      <c r="E10" s="369"/>
      <c r="F10" s="369"/>
      <c r="G10" s="369"/>
      <c r="H10" s="369"/>
      <c r="I10" s="360"/>
    </row>
    <row r="11" s="361" customFormat="1" ht="13.9" customHeight="1" spans="2:9">
      <c r="B11" s="369" t="s">
        <v>9</v>
      </c>
      <c r="C11" s="369"/>
      <c r="D11" s="369"/>
      <c r="E11" s="369"/>
      <c r="F11" s="369"/>
      <c r="G11" s="369"/>
      <c r="H11" s="369"/>
      <c r="I11" s="360"/>
    </row>
    <row r="12" s="360" customFormat="1" ht="13.9" customHeight="1" spans="2:8">
      <c r="B12" s="369" t="s">
        <v>10</v>
      </c>
      <c r="C12" s="369"/>
      <c r="D12" s="369"/>
      <c r="E12" s="369"/>
      <c r="F12" s="369"/>
      <c r="G12" s="369"/>
      <c r="H12" s="369"/>
    </row>
    <row r="13" s="360" customFormat="1" ht="13.9" customHeight="1" spans="2:8">
      <c r="B13" s="369" t="s">
        <v>11</v>
      </c>
      <c r="C13" s="369"/>
      <c r="D13" s="369"/>
      <c r="E13" s="369"/>
      <c r="F13" s="369"/>
      <c r="G13" s="369"/>
      <c r="H13" s="369"/>
    </row>
    <row r="14" s="360" customFormat="1" ht="13.9" customHeight="1" spans="2:8">
      <c r="B14" s="369" t="s">
        <v>12</v>
      </c>
      <c r="C14" s="369"/>
      <c r="D14" s="369"/>
      <c r="E14" s="369"/>
      <c r="F14" s="369"/>
      <c r="G14" s="369"/>
      <c r="H14" s="369"/>
    </row>
    <row r="15" s="360" customFormat="1" ht="13.9" customHeight="1" spans="2:8">
      <c r="B15" s="369" t="s">
        <v>13</v>
      </c>
      <c r="C15" s="369"/>
      <c r="D15" s="369"/>
      <c r="E15" s="369"/>
      <c r="F15" s="369"/>
      <c r="G15" s="369"/>
      <c r="H15" s="369"/>
    </row>
    <row r="16" s="360" customFormat="1" ht="13.9" customHeight="1" spans="2:8">
      <c r="B16" s="369" t="s">
        <v>14</v>
      </c>
      <c r="C16" s="369"/>
      <c r="D16" s="369"/>
      <c r="E16" s="369"/>
      <c r="F16" s="369"/>
      <c r="G16" s="369"/>
      <c r="H16" s="369"/>
    </row>
    <row r="17" s="360" customFormat="1" ht="13.9" customHeight="1" spans="2:8">
      <c r="B17" s="369" t="s">
        <v>15</v>
      </c>
      <c r="C17" s="369"/>
      <c r="D17" s="369"/>
      <c r="E17" s="369"/>
      <c r="F17" s="369"/>
      <c r="G17" s="369"/>
      <c r="H17" s="369"/>
    </row>
    <row r="18" s="360" customFormat="1" ht="13.9" customHeight="1" spans="2:8">
      <c r="B18" s="369" t="s">
        <v>16</v>
      </c>
      <c r="C18" s="369"/>
      <c r="D18" s="369"/>
      <c r="E18" s="369"/>
      <c r="F18" s="369"/>
      <c r="G18" s="369"/>
      <c r="H18" s="369"/>
    </row>
    <row r="19" s="360" customFormat="1" ht="13.9" customHeight="1" spans="2:8">
      <c r="B19" s="369" t="s">
        <v>17</v>
      </c>
      <c r="C19" s="369"/>
      <c r="D19" s="369"/>
      <c r="E19" s="369"/>
      <c r="F19" s="369"/>
      <c r="G19" s="369"/>
      <c r="H19" s="369"/>
    </row>
    <row r="20" s="362" customFormat="1" ht="13.9" customHeight="1" spans="2:8">
      <c r="B20" s="369" t="s">
        <v>18</v>
      </c>
      <c r="C20" s="369"/>
      <c r="D20" s="369"/>
      <c r="E20" s="369"/>
      <c r="F20" s="369"/>
      <c r="G20" s="369"/>
      <c r="H20" s="369"/>
    </row>
    <row r="21" s="362" customFormat="1" ht="13.9" customHeight="1" spans="2:8">
      <c r="B21" s="369" t="s">
        <v>19</v>
      </c>
      <c r="C21" s="369"/>
      <c r="D21" s="369"/>
      <c r="E21" s="369"/>
      <c r="F21" s="369"/>
      <c r="G21" s="369"/>
      <c r="H21" s="369"/>
    </row>
    <row r="22" s="362" customFormat="1" ht="13.9" customHeight="1" spans="2:8">
      <c r="B22" s="369" t="s">
        <v>20</v>
      </c>
      <c r="C22" s="369"/>
      <c r="D22" s="369"/>
      <c r="E22" s="369"/>
      <c r="F22" s="369"/>
      <c r="G22" s="369"/>
      <c r="H22" s="369"/>
    </row>
    <row r="23" s="359" customFormat="1" ht="13.9" customHeight="1" spans="2:9">
      <c r="B23" s="367" t="s">
        <v>21</v>
      </c>
      <c r="C23" s="367"/>
      <c r="D23" s="368"/>
      <c r="E23" s="368"/>
      <c r="F23" s="368"/>
      <c r="G23" s="368"/>
      <c r="H23" s="368"/>
      <c r="I23" s="370"/>
    </row>
    <row r="24" s="363" customFormat="1" ht="13.9" customHeight="1" spans="2:9">
      <c r="B24" s="369" t="s">
        <v>22</v>
      </c>
      <c r="C24" s="369"/>
      <c r="D24" s="369"/>
      <c r="E24" s="369"/>
      <c r="F24" s="369"/>
      <c r="G24" s="369"/>
      <c r="H24" s="369"/>
      <c r="I24" s="362"/>
    </row>
    <row r="25" s="363" customFormat="1" ht="13.9" customHeight="1" spans="2:9">
      <c r="B25" s="369" t="s">
        <v>23</v>
      </c>
      <c r="C25" s="369"/>
      <c r="D25" s="369"/>
      <c r="E25" s="369"/>
      <c r="F25" s="369"/>
      <c r="G25" s="369"/>
      <c r="H25" s="369"/>
      <c r="I25" s="362"/>
    </row>
    <row r="26" s="363" customFormat="1" ht="13.9" customHeight="1" spans="2:9">
      <c r="B26" s="369" t="s">
        <v>24</v>
      </c>
      <c r="C26" s="369"/>
      <c r="D26" s="369"/>
      <c r="E26" s="369"/>
      <c r="F26" s="369"/>
      <c r="G26" s="369"/>
      <c r="H26" s="369"/>
      <c r="I26" s="362"/>
    </row>
    <row r="27" s="363" customFormat="1" ht="13.9" customHeight="1" spans="2:9">
      <c r="B27" s="369" t="s">
        <v>25</v>
      </c>
      <c r="C27" s="369"/>
      <c r="D27" s="369"/>
      <c r="E27" s="369"/>
      <c r="F27" s="369"/>
      <c r="G27" s="369"/>
      <c r="H27" s="369"/>
      <c r="I27" s="362"/>
    </row>
    <row r="28" s="363" customFormat="1" ht="13.9" customHeight="1" spans="2:9">
      <c r="B28" s="369" t="s">
        <v>26</v>
      </c>
      <c r="C28" s="369"/>
      <c r="D28" s="369"/>
      <c r="E28" s="369"/>
      <c r="F28" s="369"/>
      <c r="G28" s="369"/>
      <c r="H28" s="369"/>
      <c r="I28" s="362"/>
    </row>
    <row r="29" s="363" customFormat="1" ht="13.9" customHeight="1" spans="2:9">
      <c r="B29" s="369" t="s">
        <v>27</v>
      </c>
      <c r="C29" s="369"/>
      <c r="D29" s="369"/>
      <c r="E29" s="369"/>
      <c r="F29" s="369"/>
      <c r="G29" s="369"/>
      <c r="H29" s="369"/>
      <c r="I29" s="362"/>
    </row>
    <row r="30" s="359" customFormat="1" ht="13.9" customHeight="1" spans="2:9">
      <c r="B30" s="367" t="s">
        <v>28</v>
      </c>
      <c r="C30" s="367"/>
      <c r="D30" s="367"/>
      <c r="E30" s="368"/>
      <c r="F30" s="368"/>
      <c r="G30" s="368"/>
      <c r="H30" s="368"/>
      <c r="I30" s="370"/>
    </row>
    <row r="31" s="359" customFormat="1" ht="13.9" customHeight="1" spans="2:9">
      <c r="B31" s="369" t="s">
        <v>29</v>
      </c>
      <c r="C31" s="369"/>
      <c r="D31" s="369"/>
      <c r="E31" s="369"/>
      <c r="F31" s="369"/>
      <c r="G31" s="369"/>
      <c r="H31" s="369"/>
      <c r="I31" s="370"/>
    </row>
    <row r="32" s="359" customFormat="1" ht="13.9" customHeight="1" spans="2:9">
      <c r="B32" s="369" t="s">
        <v>30</v>
      </c>
      <c r="C32" s="369"/>
      <c r="D32" s="369"/>
      <c r="E32" s="369"/>
      <c r="F32" s="369"/>
      <c r="G32" s="369"/>
      <c r="H32" s="369"/>
      <c r="I32" s="370"/>
    </row>
    <row r="33" s="359" customFormat="1" ht="13.9" customHeight="1" spans="2:9">
      <c r="B33" s="369" t="s">
        <v>31</v>
      </c>
      <c r="C33" s="369"/>
      <c r="D33" s="369"/>
      <c r="E33" s="369"/>
      <c r="F33" s="369"/>
      <c r="G33" s="369"/>
      <c r="H33" s="369"/>
      <c r="I33" s="370"/>
    </row>
    <row r="34" s="359" customFormat="1" ht="13.9" customHeight="1" spans="2:9">
      <c r="B34" s="369" t="s">
        <v>32</v>
      </c>
      <c r="C34" s="369"/>
      <c r="D34" s="369"/>
      <c r="E34" s="369"/>
      <c r="F34" s="369"/>
      <c r="G34" s="369"/>
      <c r="H34" s="369"/>
      <c r="I34" s="370"/>
    </row>
    <row r="35" s="359" customFormat="1" ht="13.9" customHeight="1" spans="2:9">
      <c r="B35" s="369" t="s">
        <v>33</v>
      </c>
      <c r="C35" s="369"/>
      <c r="D35" s="369"/>
      <c r="E35" s="369"/>
      <c r="F35" s="369"/>
      <c r="G35" s="369"/>
      <c r="H35" s="369"/>
      <c r="I35" s="370"/>
    </row>
    <row r="36" s="359" customFormat="1" ht="13.9" customHeight="1" spans="2:9">
      <c r="B36" s="369" t="s">
        <v>34</v>
      </c>
      <c r="C36" s="369"/>
      <c r="D36" s="369"/>
      <c r="E36" s="369"/>
      <c r="F36" s="369"/>
      <c r="G36" s="369"/>
      <c r="H36" s="369"/>
      <c r="I36" s="370"/>
    </row>
    <row r="37" s="359" customFormat="1" ht="13.9" customHeight="1" spans="2:9">
      <c r="B37" s="367" t="s">
        <v>35</v>
      </c>
      <c r="C37" s="367"/>
      <c r="D37" s="367"/>
      <c r="E37" s="368"/>
      <c r="F37" s="368"/>
      <c r="G37" s="368"/>
      <c r="H37" s="368"/>
      <c r="I37" s="370"/>
    </row>
    <row r="38" s="359" customFormat="1" ht="13.9" customHeight="1" spans="2:9">
      <c r="B38" s="369" t="s">
        <v>36</v>
      </c>
      <c r="C38" s="369"/>
      <c r="D38" s="369"/>
      <c r="E38" s="369"/>
      <c r="F38" s="369"/>
      <c r="G38" s="369"/>
      <c r="H38" s="369"/>
      <c r="I38" s="370"/>
    </row>
    <row r="39" s="359" customFormat="1" ht="13.9" customHeight="1" spans="2:9">
      <c r="B39" s="369" t="s">
        <v>37</v>
      </c>
      <c r="C39" s="369"/>
      <c r="D39" s="369"/>
      <c r="E39" s="369"/>
      <c r="F39" s="369"/>
      <c r="G39" s="369"/>
      <c r="H39" s="369"/>
      <c r="I39" s="370"/>
    </row>
    <row r="40" s="359" customFormat="1" ht="13.9" customHeight="1" spans="2:9">
      <c r="B40" s="369" t="s">
        <v>38</v>
      </c>
      <c r="C40" s="369"/>
      <c r="D40" s="369"/>
      <c r="E40" s="369"/>
      <c r="F40" s="369"/>
      <c r="G40" s="369"/>
      <c r="H40" s="369"/>
      <c r="I40" s="370"/>
    </row>
    <row r="41" s="359" customFormat="1" ht="13.9" customHeight="1" spans="2:9">
      <c r="B41" s="369" t="s">
        <v>39</v>
      </c>
      <c r="C41" s="369"/>
      <c r="D41" s="369"/>
      <c r="E41" s="369"/>
      <c r="F41" s="369"/>
      <c r="G41" s="369"/>
      <c r="H41" s="369"/>
      <c r="I41" s="370"/>
    </row>
    <row r="42" s="359" customFormat="1" ht="13.9" customHeight="1" spans="2:9">
      <c r="B42" s="367" t="s">
        <v>40</v>
      </c>
      <c r="C42" s="367"/>
      <c r="D42" s="368"/>
      <c r="E42" s="368"/>
      <c r="F42" s="368"/>
      <c r="G42" s="368"/>
      <c r="H42" s="368"/>
      <c r="I42" s="370"/>
    </row>
    <row r="43" s="359" customFormat="1" ht="13.9" customHeight="1" spans="2:9">
      <c r="B43" s="369" t="s">
        <v>41</v>
      </c>
      <c r="C43" s="369"/>
      <c r="D43" s="369"/>
      <c r="E43" s="369"/>
      <c r="F43" s="369"/>
      <c r="G43" s="369"/>
      <c r="H43" s="369"/>
      <c r="I43" s="370"/>
    </row>
    <row r="44" s="363" customFormat="1" ht="13.9" customHeight="1" spans="2:9">
      <c r="B44" s="369" t="s">
        <v>42</v>
      </c>
      <c r="C44" s="369"/>
      <c r="D44" s="369"/>
      <c r="E44" s="369"/>
      <c r="F44" s="369"/>
      <c r="G44" s="369"/>
      <c r="H44" s="369"/>
      <c r="I44" s="362"/>
    </row>
    <row r="45" s="363" customFormat="1" ht="13.9" customHeight="1" spans="2:9">
      <c r="B45" s="369" t="s">
        <v>43</v>
      </c>
      <c r="C45" s="369"/>
      <c r="D45" s="369"/>
      <c r="E45" s="369"/>
      <c r="F45" s="369"/>
      <c r="G45" s="369"/>
      <c r="H45" s="369"/>
      <c r="I45" s="362"/>
    </row>
    <row r="46" s="363" customFormat="1" ht="13.9" customHeight="1" spans="2:9">
      <c r="B46" s="369" t="s">
        <v>44</v>
      </c>
      <c r="C46" s="369"/>
      <c r="D46" s="369"/>
      <c r="E46" s="369"/>
      <c r="F46" s="369"/>
      <c r="G46" s="369"/>
      <c r="H46" s="369"/>
      <c r="I46" s="362"/>
    </row>
    <row r="47" s="363" customFormat="1" ht="13.9" customHeight="1" spans="2:9">
      <c r="B47" s="369" t="s">
        <v>45</v>
      </c>
      <c r="C47" s="369"/>
      <c r="D47" s="369"/>
      <c r="E47" s="369"/>
      <c r="F47" s="369"/>
      <c r="G47" s="369"/>
      <c r="H47" s="369"/>
      <c r="I47" s="362"/>
    </row>
    <row r="48" s="363" customFormat="1" ht="13.9" customHeight="1" spans="2:9">
      <c r="B48" s="369" t="s">
        <v>46</v>
      </c>
      <c r="C48" s="369"/>
      <c r="D48" s="369"/>
      <c r="E48" s="369"/>
      <c r="F48" s="369"/>
      <c r="G48" s="369"/>
      <c r="H48" s="369"/>
      <c r="I48" s="362"/>
    </row>
  </sheetData>
  <mergeCells count="43">
    <mergeCell ref="A1:D1"/>
    <mergeCell ref="B2:H2"/>
    <mergeCell ref="B4:H4"/>
    <mergeCell ref="B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4:H24"/>
    <mergeCell ref="B25:H25"/>
    <mergeCell ref="B26:H26"/>
    <mergeCell ref="B27:H27"/>
    <mergeCell ref="B28:H28"/>
    <mergeCell ref="B29:H29"/>
    <mergeCell ref="B31:H31"/>
    <mergeCell ref="B32:H32"/>
    <mergeCell ref="B33:H33"/>
    <mergeCell ref="B34:H34"/>
    <mergeCell ref="B35:H35"/>
    <mergeCell ref="B36:H36"/>
    <mergeCell ref="B38:H38"/>
    <mergeCell ref="B39:H39"/>
    <mergeCell ref="B40:H40"/>
    <mergeCell ref="B41:H41"/>
    <mergeCell ref="B43:H43"/>
    <mergeCell ref="B44:H44"/>
    <mergeCell ref="B45:H45"/>
    <mergeCell ref="B46:H46"/>
    <mergeCell ref="B47:H47"/>
    <mergeCell ref="B48:H48"/>
  </mergeCells>
  <pageMargins left="0.984027777777778" right="0.984027777777778" top="0.984027777777778" bottom="0.984027777777778" header="0.5" footer="0.5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F294"/>
  <sheetViews>
    <sheetView topLeftCell="A277" workbookViewId="0">
      <selection activeCell="F21" sqref="F21"/>
    </sheetView>
  </sheetViews>
  <sheetFormatPr defaultColWidth="9" defaultRowHeight="12" outlineLevelCol="5"/>
  <cols>
    <col min="1" max="3" width="6.5" style="190" customWidth="1"/>
    <col min="4" max="4" width="41.75" style="190" customWidth="1"/>
    <col min="5" max="5" width="12.75" style="190" customWidth="1"/>
    <col min="6" max="16384" width="9" style="190"/>
  </cols>
  <sheetData>
    <row r="1" ht="27" customHeight="1" spans="1:6">
      <c r="A1" s="281" t="s">
        <v>156</v>
      </c>
      <c r="B1" s="281"/>
      <c r="C1" s="281"/>
      <c r="D1" s="281"/>
      <c r="E1" s="281"/>
      <c r="F1" s="203"/>
    </row>
    <row r="2" s="256" customFormat="1" ht="13.9" customHeight="1" spans="1:6">
      <c r="A2" s="282" t="s">
        <v>157</v>
      </c>
      <c r="B2" s="283"/>
      <c r="C2" s="283"/>
      <c r="D2" s="282"/>
      <c r="E2" s="282" t="s">
        <v>49</v>
      </c>
      <c r="F2" s="261"/>
    </row>
    <row r="3" s="257" customFormat="1" ht="13.9" customHeight="1" spans="1:6">
      <c r="A3" s="284" t="s">
        <v>158</v>
      </c>
      <c r="B3" s="285"/>
      <c r="C3" s="286"/>
      <c r="D3" s="287" t="s">
        <v>159</v>
      </c>
      <c r="E3" s="287" t="s">
        <v>160</v>
      </c>
      <c r="F3" s="264"/>
    </row>
    <row r="4" s="258" customFormat="1" ht="13.9" customHeight="1" spans="1:6">
      <c r="A4" s="288" t="s">
        <v>161</v>
      </c>
      <c r="B4" s="288" t="s">
        <v>162</v>
      </c>
      <c r="C4" s="288" t="s">
        <v>163</v>
      </c>
      <c r="D4" s="289"/>
      <c r="E4" s="289"/>
      <c r="F4" s="266"/>
    </row>
    <row r="5" s="258" customFormat="1" ht="13.9" customHeight="1" spans="1:6">
      <c r="A5" s="290"/>
      <c r="B5" s="71"/>
      <c r="C5" s="71"/>
      <c r="D5" s="71" t="s">
        <v>164</v>
      </c>
      <c r="E5" s="161">
        <v>86550</v>
      </c>
      <c r="F5" s="266"/>
    </row>
    <row r="6" s="258" customFormat="1" ht="13.9" customHeight="1" spans="1:6">
      <c r="A6" s="291" t="s">
        <v>165</v>
      </c>
      <c r="B6" s="63"/>
      <c r="C6" s="71"/>
      <c r="D6" s="63" t="s">
        <v>166</v>
      </c>
      <c r="E6" s="161">
        <v>8385</v>
      </c>
      <c r="F6" s="266"/>
    </row>
    <row r="7" s="258" customFormat="1" ht="13.9" customHeight="1" spans="1:6">
      <c r="A7" s="291" t="s">
        <v>167</v>
      </c>
      <c r="B7" s="63" t="s">
        <v>168</v>
      </c>
      <c r="C7" s="71" t="s">
        <v>169</v>
      </c>
      <c r="D7" s="63" t="s">
        <v>170</v>
      </c>
      <c r="E7" s="161">
        <v>0</v>
      </c>
      <c r="F7" s="266"/>
    </row>
    <row r="8" s="258" customFormat="1" ht="13.9" customHeight="1" spans="1:6">
      <c r="A8" s="291" t="s">
        <v>167</v>
      </c>
      <c r="B8" s="63" t="s">
        <v>168</v>
      </c>
      <c r="C8" s="71" t="s">
        <v>171</v>
      </c>
      <c r="D8" s="63" t="s">
        <v>172</v>
      </c>
      <c r="E8" s="161">
        <v>0</v>
      </c>
      <c r="F8" s="266"/>
    </row>
    <row r="9" s="258" customFormat="1" ht="13.9" customHeight="1" spans="1:6">
      <c r="A9" s="291" t="s">
        <v>167</v>
      </c>
      <c r="B9" s="63" t="s">
        <v>168</v>
      </c>
      <c r="C9" s="71" t="s">
        <v>173</v>
      </c>
      <c r="D9" s="63" t="s">
        <v>174</v>
      </c>
      <c r="E9" s="161">
        <v>0</v>
      </c>
      <c r="F9" s="266"/>
    </row>
    <row r="10" s="258" customFormat="1" ht="13.9" customHeight="1" spans="1:6">
      <c r="A10" s="291" t="s">
        <v>167</v>
      </c>
      <c r="B10" s="63" t="s">
        <v>168</v>
      </c>
      <c r="C10" s="71" t="s">
        <v>175</v>
      </c>
      <c r="D10" s="63" t="s">
        <v>176</v>
      </c>
      <c r="E10" s="161">
        <v>0</v>
      </c>
      <c r="F10" s="266"/>
    </row>
    <row r="11" s="258" customFormat="1" ht="13.9" customHeight="1" spans="1:6">
      <c r="A11" s="291" t="s">
        <v>167</v>
      </c>
      <c r="B11" s="63" t="s">
        <v>177</v>
      </c>
      <c r="C11" s="71" t="s">
        <v>169</v>
      </c>
      <c r="D11" s="63" t="s">
        <v>170</v>
      </c>
      <c r="E11" s="161">
        <v>0</v>
      </c>
      <c r="F11" s="266"/>
    </row>
    <row r="12" s="258" customFormat="1" ht="13.9" customHeight="1" spans="1:6">
      <c r="A12" s="291" t="s">
        <v>167</v>
      </c>
      <c r="B12" s="63" t="s">
        <v>177</v>
      </c>
      <c r="C12" s="71" t="s">
        <v>171</v>
      </c>
      <c r="D12" s="63" t="s">
        <v>178</v>
      </c>
      <c r="E12" s="161">
        <v>0</v>
      </c>
      <c r="F12" s="266"/>
    </row>
    <row r="13" s="258" customFormat="1" ht="13.9" customHeight="1" spans="1:6">
      <c r="A13" s="291" t="s">
        <v>167</v>
      </c>
      <c r="B13" s="63" t="s">
        <v>177</v>
      </c>
      <c r="C13" s="71" t="s">
        <v>179</v>
      </c>
      <c r="D13" s="63" t="s">
        <v>180</v>
      </c>
      <c r="E13" s="161">
        <v>0</v>
      </c>
      <c r="F13" s="266"/>
    </row>
    <row r="14" s="258" customFormat="1" ht="13.9" customHeight="1" spans="1:6">
      <c r="A14" s="291" t="s">
        <v>167</v>
      </c>
      <c r="B14" s="63" t="s">
        <v>177</v>
      </c>
      <c r="C14" s="71" t="s">
        <v>181</v>
      </c>
      <c r="D14" s="63" t="s">
        <v>182</v>
      </c>
      <c r="E14" s="161">
        <v>0</v>
      </c>
      <c r="F14" s="266"/>
    </row>
    <row r="15" s="258" customFormat="1" ht="13.9" customHeight="1" spans="1:6">
      <c r="A15" s="291" t="s">
        <v>167</v>
      </c>
      <c r="B15" s="63" t="s">
        <v>183</v>
      </c>
      <c r="C15" s="71" t="s">
        <v>169</v>
      </c>
      <c r="D15" s="63" t="s">
        <v>170</v>
      </c>
      <c r="E15" s="161">
        <v>2033</v>
      </c>
      <c r="F15" s="266"/>
    </row>
    <row r="16" s="258" customFormat="1" ht="13.9" customHeight="1" spans="1:6">
      <c r="A16" s="291" t="s">
        <v>167</v>
      </c>
      <c r="B16" s="63" t="s">
        <v>183</v>
      </c>
      <c r="C16" s="71" t="s">
        <v>184</v>
      </c>
      <c r="D16" s="63" t="s">
        <v>185</v>
      </c>
      <c r="E16" s="161">
        <v>8</v>
      </c>
      <c r="F16" s="266"/>
    </row>
    <row r="17" s="258" customFormat="1" ht="13.9" customHeight="1" spans="1:6">
      <c r="A17" s="291" t="s">
        <v>167</v>
      </c>
      <c r="B17" s="291" t="s">
        <v>183</v>
      </c>
      <c r="C17" s="71" t="s">
        <v>186</v>
      </c>
      <c r="D17" s="63" t="s">
        <v>187</v>
      </c>
      <c r="E17" s="161">
        <v>557</v>
      </c>
      <c r="F17" s="266"/>
    </row>
    <row r="18" s="258" customFormat="1" ht="13.9" customHeight="1" spans="1:6">
      <c r="A18" s="291" t="s">
        <v>167</v>
      </c>
      <c r="B18" s="63" t="s">
        <v>183</v>
      </c>
      <c r="C18" s="371" t="s">
        <v>179</v>
      </c>
      <c r="D18" s="63" t="s">
        <v>188</v>
      </c>
      <c r="E18" s="161">
        <v>282</v>
      </c>
      <c r="F18" s="266"/>
    </row>
    <row r="19" s="258" customFormat="1" ht="13.9" customHeight="1" spans="1:6">
      <c r="A19" s="291" t="s">
        <v>167</v>
      </c>
      <c r="B19" s="63" t="s">
        <v>183</v>
      </c>
      <c r="C19" s="371" t="s">
        <v>175</v>
      </c>
      <c r="D19" s="63" t="s">
        <v>189</v>
      </c>
      <c r="E19" s="161">
        <v>47</v>
      </c>
      <c r="F19" s="266"/>
    </row>
    <row r="20" s="258" customFormat="1" ht="13.9" customHeight="1" spans="1:6">
      <c r="A20" s="291" t="s">
        <v>167</v>
      </c>
      <c r="B20" s="63" t="s">
        <v>183</v>
      </c>
      <c r="C20" s="71" t="s">
        <v>190</v>
      </c>
      <c r="D20" s="63" t="s">
        <v>191</v>
      </c>
      <c r="E20" s="161">
        <v>0</v>
      </c>
      <c r="F20" s="266"/>
    </row>
    <row r="21" s="258" customFormat="1" ht="13.9" customHeight="1" spans="1:6">
      <c r="A21" s="291" t="s">
        <v>167</v>
      </c>
      <c r="B21" s="63" t="s">
        <v>183</v>
      </c>
      <c r="C21" s="71" t="s">
        <v>181</v>
      </c>
      <c r="D21" s="63" t="s">
        <v>192</v>
      </c>
      <c r="E21" s="161">
        <v>295</v>
      </c>
      <c r="F21" s="266"/>
    </row>
    <row r="22" s="258" customFormat="1" ht="13.9" customHeight="1" spans="1:6">
      <c r="A22" s="291" t="s">
        <v>167</v>
      </c>
      <c r="B22" s="63" t="s">
        <v>193</v>
      </c>
      <c r="C22" s="71" t="s">
        <v>169</v>
      </c>
      <c r="D22" s="63" t="s">
        <v>170</v>
      </c>
      <c r="E22" s="161">
        <v>48</v>
      </c>
      <c r="F22" s="266"/>
    </row>
    <row r="23" s="258" customFormat="1" ht="13.9" customHeight="1" spans="1:6">
      <c r="A23" s="291" t="s">
        <v>167</v>
      </c>
      <c r="B23" s="371" t="s">
        <v>171</v>
      </c>
      <c r="C23" s="71">
        <v>99</v>
      </c>
      <c r="D23" s="292" t="s">
        <v>194</v>
      </c>
      <c r="E23" s="161">
        <v>40</v>
      </c>
      <c r="F23" s="266"/>
    </row>
    <row r="24" s="258" customFormat="1" ht="13.9" customHeight="1" spans="1:6">
      <c r="A24" s="291" t="s">
        <v>167</v>
      </c>
      <c r="B24" s="63" t="s">
        <v>195</v>
      </c>
      <c r="C24" s="371" t="s">
        <v>169</v>
      </c>
      <c r="D24" s="63" t="s">
        <v>170</v>
      </c>
      <c r="E24" s="161">
        <v>45</v>
      </c>
      <c r="F24" s="266"/>
    </row>
    <row r="25" s="258" customFormat="1" ht="13.9" customHeight="1" spans="1:6">
      <c r="A25" s="291" t="s">
        <v>167</v>
      </c>
      <c r="B25" s="63" t="s">
        <v>195</v>
      </c>
      <c r="C25" s="371" t="s">
        <v>196</v>
      </c>
      <c r="D25" s="63" t="s">
        <v>197</v>
      </c>
      <c r="E25" s="161">
        <v>21</v>
      </c>
      <c r="F25" s="266"/>
    </row>
    <row r="26" s="258" customFormat="1" ht="13.9" customHeight="1" spans="1:6">
      <c r="A26" s="291" t="s">
        <v>167</v>
      </c>
      <c r="B26" s="63" t="s">
        <v>195</v>
      </c>
      <c r="C26" s="71" t="s">
        <v>175</v>
      </c>
      <c r="D26" s="63" t="s">
        <v>198</v>
      </c>
      <c r="E26" s="161">
        <v>0</v>
      </c>
      <c r="F26" s="266"/>
    </row>
    <row r="27" s="258" customFormat="1" ht="13.9" customHeight="1" spans="1:6">
      <c r="A27" s="291" t="s">
        <v>167</v>
      </c>
      <c r="B27" s="63" t="s">
        <v>199</v>
      </c>
      <c r="C27" s="71" t="s">
        <v>169</v>
      </c>
      <c r="D27" s="63" t="s">
        <v>170</v>
      </c>
      <c r="E27" s="161">
        <v>337</v>
      </c>
      <c r="F27" s="266"/>
    </row>
    <row r="28" s="258" customFormat="1" ht="13.9" customHeight="1" spans="1:6">
      <c r="A28" s="291" t="s">
        <v>167</v>
      </c>
      <c r="B28" s="63" t="s">
        <v>199</v>
      </c>
      <c r="C28" s="71">
        <v>6</v>
      </c>
      <c r="D28" s="292" t="s">
        <v>200</v>
      </c>
      <c r="E28" s="161">
        <v>5</v>
      </c>
      <c r="F28" s="266"/>
    </row>
    <row r="29" s="258" customFormat="1" ht="13.9" customHeight="1" spans="1:6">
      <c r="A29" s="291" t="s">
        <v>167</v>
      </c>
      <c r="B29" s="63" t="s">
        <v>199</v>
      </c>
      <c r="C29" s="71" t="s">
        <v>196</v>
      </c>
      <c r="D29" s="63" t="s">
        <v>201</v>
      </c>
      <c r="E29" s="161">
        <v>107</v>
      </c>
      <c r="F29" s="266"/>
    </row>
    <row r="30" s="258" customFormat="1" ht="13.9" customHeight="1" spans="1:6">
      <c r="A30" s="291" t="s">
        <v>167</v>
      </c>
      <c r="B30" s="63" t="s">
        <v>199</v>
      </c>
      <c r="C30" s="371" t="s">
        <v>175</v>
      </c>
      <c r="D30" s="292" t="s">
        <v>202</v>
      </c>
      <c r="E30" s="161">
        <v>140</v>
      </c>
      <c r="F30" s="266"/>
    </row>
    <row r="31" s="258" customFormat="1" ht="13.9" customHeight="1" spans="1:6">
      <c r="A31" s="291" t="s">
        <v>167</v>
      </c>
      <c r="B31" s="63" t="s">
        <v>199</v>
      </c>
      <c r="C31" s="71" t="s">
        <v>181</v>
      </c>
      <c r="D31" s="63" t="s">
        <v>203</v>
      </c>
      <c r="E31" s="161">
        <v>38</v>
      </c>
      <c r="F31" s="266"/>
    </row>
    <row r="32" s="258" customFormat="1" ht="13.9" customHeight="1" spans="1:6">
      <c r="A32" s="291" t="s">
        <v>167</v>
      </c>
      <c r="B32" s="63" t="s">
        <v>204</v>
      </c>
      <c r="C32" s="71">
        <v>99</v>
      </c>
      <c r="D32" s="292" t="s">
        <v>205</v>
      </c>
      <c r="E32" s="161">
        <v>1000</v>
      </c>
      <c r="F32" s="266"/>
    </row>
    <row r="33" s="258" customFormat="1" ht="13.9" customHeight="1" spans="1:6">
      <c r="A33" s="291" t="s">
        <v>167</v>
      </c>
      <c r="B33" s="63" t="s">
        <v>206</v>
      </c>
      <c r="C33" s="71" t="s">
        <v>169</v>
      </c>
      <c r="D33" s="63" t="s">
        <v>170</v>
      </c>
      <c r="E33" s="161">
        <v>0</v>
      </c>
      <c r="F33" s="266"/>
    </row>
    <row r="34" s="258" customFormat="1" ht="13.9" customHeight="1" spans="1:6">
      <c r="A34" s="291" t="s">
        <v>167</v>
      </c>
      <c r="B34" s="63" t="s">
        <v>206</v>
      </c>
      <c r="C34" s="71" t="s">
        <v>184</v>
      </c>
      <c r="D34" s="63" t="s">
        <v>185</v>
      </c>
      <c r="E34" s="161">
        <v>0</v>
      </c>
      <c r="F34" s="266"/>
    </row>
    <row r="35" s="258" customFormat="1" ht="13.9" customHeight="1" spans="1:6">
      <c r="A35" s="291" t="s">
        <v>167</v>
      </c>
      <c r="B35" s="71">
        <v>11</v>
      </c>
      <c r="C35" s="71" t="s">
        <v>169</v>
      </c>
      <c r="D35" s="63" t="s">
        <v>170</v>
      </c>
      <c r="E35" s="161">
        <v>55</v>
      </c>
      <c r="F35" s="266"/>
    </row>
    <row r="36" s="258" customFormat="1" ht="13.9" customHeight="1" spans="1:6">
      <c r="A36" s="291" t="s">
        <v>167</v>
      </c>
      <c r="B36" s="63" t="s">
        <v>207</v>
      </c>
      <c r="C36" s="71">
        <v>99</v>
      </c>
      <c r="D36" s="292" t="s">
        <v>208</v>
      </c>
      <c r="E36" s="161">
        <v>81</v>
      </c>
      <c r="F36" s="266"/>
    </row>
    <row r="37" s="258" customFormat="1" ht="13.9" customHeight="1" spans="1:6">
      <c r="A37" s="291" t="s">
        <v>167</v>
      </c>
      <c r="B37" s="63" t="s">
        <v>209</v>
      </c>
      <c r="C37" s="71" t="s">
        <v>169</v>
      </c>
      <c r="D37" s="63" t="s">
        <v>170</v>
      </c>
      <c r="E37" s="161">
        <v>56</v>
      </c>
      <c r="F37" s="266"/>
    </row>
    <row r="38" s="258" customFormat="1" ht="13.9" customHeight="1" spans="1:6">
      <c r="A38" s="291" t="s">
        <v>167</v>
      </c>
      <c r="B38" s="63" t="s">
        <v>209</v>
      </c>
      <c r="C38" s="371" t="s">
        <v>175</v>
      </c>
      <c r="D38" s="63" t="s">
        <v>210</v>
      </c>
      <c r="E38" s="161">
        <v>75</v>
      </c>
      <c r="F38" s="266"/>
    </row>
    <row r="39" s="258" customFormat="1" ht="13.9" customHeight="1" spans="1:6">
      <c r="A39" s="291" t="s">
        <v>167</v>
      </c>
      <c r="B39" s="63" t="s">
        <v>209</v>
      </c>
      <c r="C39" s="71">
        <v>50</v>
      </c>
      <c r="D39" s="63" t="s">
        <v>191</v>
      </c>
      <c r="E39" s="161">
        <v>76</v>
      </c>
      <c r="F39" s="266"/>
    </row>
    <row r="40" s="258" customFormat="1" ht="13.9" customHeight="1" spans="1:6">
      <c r="A40" s="291" t="s">
        <v>167</v>
      </c>
      <c r="B40" s="71">
        <v>13</v>
      </c>
      <c r="C40" s="71">
        <v>99</v>
      </c>
      <c r="D40" s="292" t="s">
        <v>211</v>
      </c>
      <c r="E40" s="161">
        <v>2</v>
      </c>
      <c r="F40" s="266"/>
    </row>
    <row r="41" s="258" customFormat="1" ht="13.9" customHeight="1" spans="1:6">
      <c r="A41" s="291" t="s">
        <v>167</v>
      </c>
      <c r="B41" s="71">
        <v>14</v>
      </c>
      <c r="C41" s="71">
        <v>99</v>
      </c>
      <c r="D41" s="292" t="s">
        <v>212</v>
      </c>
      <c r="E41" s="161">
        <v>0</v>
      </c>
      <c r="F41" s="266"/>
    </row>
    <row r="42" s="258" customFormat="1" ht="13.9" customHeight="1" spans="1:6">
      <c r="A42" s="291" t="s">
        <v>167</v>
      </c>
      <c r="B42" s="71">
        <v>23</v>
      </c>
      <c r="C42" s="71">
        <v>99</v>
      </c>
      <c r="D42" s="292" t="s">
        <v>213</v>
      </c>
      <c r="E42" s="161">
        <v>3</v>
      </c>
      <c r="F42" s="266"/>
    </row>
    <row r="43" s="258" customFormat="1" ht="13.9" customHeight="1" spans="1:6">
      <c r="A43" s="291" t="s">
        <v>167</v>
      </c>
      <c r="B43" s="63" t="s">
        <v>214</v>
      </c>
      <c r="C43" s="71" t="s">
        <v>171</v>
      </c>
      <c r="D43" s="63" t="s">
        <v>215</v>
      </c>
      <c r="E43" s="161">
        <v>0</v>
      </c>
      <c r="F43" s="266"/>
    </row>
    <row r="44" s="258" customFormat="1" ht="13.9" customHeight="1" spans="1:6">
      <c r="A44" s="291" t="s">
        <v>167</v>
      </c>
      <c r="B44" s="63" t="s">
        <v>216</v>
      </c>
      <c r="C44" s="71" t="s">
        <v>169</v>
      </c>
      <c r="D44" s="63" t="s">
        <v>170</v>
      </c>
      <c r="E44" s="161">
        <v>0</v>
      </c>
      <c r="F44" s="266"/>
    </row>
    <row r="45" s="258" customFormat="1" ht="13.9" customHeight="1" spans="1:6">
      <c r="A45" s="291" t="s">
        <v>167</v>
      </c>
      <c r="B45" s="63" t="s">
        <v>217</v>
      </c>
      <c r="C45" s="71" t="s">
        <v>169</v>
      </c>
      <c r="D45" s="63" t="s">
        <v>170</v>
      </c>
      <c r="E45" s="161">
        <v>0</v>
      </c>
      <c r="F45" s="266"/>
    </row>
    <row r="46" s="258" customFormat="1" ht="13.9" customHeight="1" spans="1:6">
      <c r="A46" s="291" t="s">
        <v>167</v>
      </c>
      <c r="B46" s="63" t="s">
        <v>217</v>
      </c>
      <c r="C46" s="71" t="s">
        <v>184</v>
      </c>
      <c r="D46" s="63" t="s">
        <v>185</v>
      </c>
      <c r="E46" s="161">
        <v>0</v>
      </c>
      <c r="F46" s="266"/>
    </row>
    <row r="47" s="258" customFormat="1" ht="13.9" customHeight="1" spans="1:6">
      <c r="A47" s="291" t="s">
        <v>167</v>
      </c>
      <c r="B47" s="63" t="s">
        <v>218</v>
      </c>
      <c r="C47" s="71" t="s">
        <v>169</v>
      </c>
      <c r="D47" s="63" t="s">
        <v>170</v>
      </c>
      <c r="E47" s="161">
        <v>0</v>
      </c>
      <c r="F47" s="266"/>
    </row>
    <row r="48" s="258" customFormat="1" ht="13.9" customHeight="1" spans="1:5">
      <c r="A48" s="293" t="s">
        <v>167</v>
      </c>
      <c r="B48" s="294" t="s">
        <v>218</v>
      </c>
      <c r="C48" s="295" t="s">
        <v>184</v>
      </c>
      <c r="D48" s="294" t="s">
        <v>185</v>
      </c>
      <c r="E48" s="296">
        <v>0</v>
      </c>
    </row>
    <row r="49" s="258" customFormat="1" ht="13.9" customHeight="1" spans="1:5">
      <c r="A49" s="293" t="s">
        <v>167</v>
      </c>
      <c r="B49" s="294" t="s">
        <v>218</v>
      </c>
      <c r="C49" s="295" t="s">
        <v>190</v>
      </c>
      <c r="D49" s="294" t="s">
        <v>191</v>
      </c>
      <c r="E49" s="296">
        <v>0</v>
      </c>
    </row>
    <row r="50" s="258" customFormat="1" ht="13.9" customHeight="1" spans="1:5">
      <c r="A50" s="293" t="s">
        <v>167</v>
      </c>
      <c r="B50" s="294" t="s">
        <v>218</v>
      </c>
      <c r="C50" s="295" t="s">
        <v>181</v>
      </c>
      <c r="D50" s="294" t="s">
        <v>219</v>
      </c>
      <c r="E50" s="296">
        <v>0</v>
      </c>
    </row>
    <row r="51" s="258" customFormat="1" ht="13.9" customHeight="1" spans="1:5">
      <c r="A51" s="293" t="s">
        <v>167</v>
      </c>
      <c r="B51" s="294" t="s">
        <v>220</v>
      </c>
      <c r="C51" s="295" t="s">
        <v>169</v>
      </c>
      <c r="D51" s="294" t="s">
        <v>170</v>
      </c>
      <c r="E51" s="296">
        <v>59</v>
      </c>
    </row>
    <row r="52" s="258" customFormat="1" ht="13.9" customHeight="1" spans="1:5">
      <c r="A52" s="293" t="s">
        <v>167</v>
      </c>
      <c r="B52" s="294" t="s">
        <v>220</v>
      </c>
      <c r="C52" s="372" t="s">
        <v>171</v>
      </c>
      <c r="D52" s="297" t="s">
        <v>221</v>
      </c>
      <c r="E52" s="296">
        <v>2037</v>
      </c>
    </row>
    <row r="53" s="258" customFormat="1" ht="13.9" customHeight="1" spans="1:5">
      <c r="A53" s="293" t="s">
        <v>167</v>
      </c>
      <c r="B53" s="294" t="s">
        <v>220</v>
      </c>
      <c r="C53" s="295" t="s">
        <v>181</v>
      </c>
      <c r="D53" s="294" t="s">
        <v>222</v>
      </c>
      <c r="E53" s="296">
        <v>333</v>
      </c>
    </row>
    <row r="54" s="258" customFormat="1" ht="13.9" customHeight="1" spans="1:5">
      <c r="A54" s="293" t="s">
        <v>167</v>
      </c>
      <c r="B54" s="294" t="s">
        <v>223</v>
      </c>
      <c r="C54" s="295" t="s">
        <v>169</v>
      </c>
      <c r="D54" s="294" t="s">
        <v>170</v>
      </c>
      <c r="E54" s="296">
        <v>0</v>
      </c>
    </row>
    <row r="55" s="258" customFormat="1" ht="13.9" customHeight="1" spans="1:5">
      <c r="A55" s="293" t="s">
        <v>167</v>
      </c>
      <c r="B55" s="294" t="s">
        <v>223</v>
      </c>
      <c r="C55" s="295" t="s">
        <v>184</v>
      </c>
      <c r="D55" s="294" t="s">
        <v>185</v>
      </c>
      <c r="E55" s="296">
        <v>10</v>
      </c>
    </row>
    <row r="56" s="258" customFormat="1" ht="13.9" customHeight="1" spans="1:5">
      <c r="A56" s="293" t="s">
        <v>167</v>
      </c>
      <c r="B56" s="294" t="s">
        <v>223</v>
      </c>
      <c r="C56" s="295" t="s">
        <v>190</v>
      </c>
      <c r="D56" s="294" t="s">
        <v>191</v>
      </c>
      <c r="E56" s="296">
        <v>0</v>
      </c>
    </row>
    <row r="57" s="258" customFormat="1" ht="13.9" customHeight="1" spans="1:5">
      <c r="A57" s="293" t="s">
        <v>167</v>
      </c>
      <c r="B57" s="294" t="s">
        <v>224</v>
      </c>
      <c r="C57" s="295" t="s">
        <v>169</v>
      </c>
      <c r="D57" s="294" t="s">
        <v>170</v>
      </c>
      <c r="E57" s="296">
        <v>0</v>
      </c>
    </row>
    <row r="58" s="258" customFormat="1" ht="13.9" customHeight="1" spans="1:5">
      <c r="A58" s="293" t="s">
        <v>167</v>
      </c>
      <c r="B58" s="295">
        <v>36</v>
      </c>
      <c r="C58" s="295">
        <v>99</v>
      </c>
      <c r="D58" s="297" t="s">
        <v>225</v>
      </c>
      <c r="E58" s="296">
        <v>41</v>
      </c>
    </row>
    <row r="59" s="258" customFormat="1" ht="13.9" customHeight="1" spans="1:5">
      <c r="A59" s="293" t="s">
        <v>167</v>
      </c>
      <c r="B59" s="294" t="s">
        <v>226</v>
      </c>
      <c r="C59" s="295" t="s">
        <v>169</v>
      </c>
      <c r="D59" s="294" t="s">
        <v>170</v>
      </c>
      <c r="E59" s="296">
        <v>257</v>
      </c>
    </row>
    <row r="60" s="258" customFormat="1" ht="13.9" customHeight="1" spans="1:5">
      <c r="A60" s="293" t="s">
        <v>167</v>
      </c>
      <c r="B60" s="294" t="s">
        <v>226</v>
      </c>
      <c r="C60" s="372" t="s">
        <v>171</v>
      </c>
      <c r="D60" s="294" t="s">
        <v>227</v>
      </c>
      <c r="E60" s="296">
        <v>40</v>
      </c>
    </row>
    <row r="61" s="258" customFormat="1" ht="13.9" customHeight="1" spans="1:5">
      <c r="A61" s="298" t="s">
        <v>165</v>
      </c>
      <c r="B61" s="372" t="s">
        <v>228</v>
      </c>
      <c r="C61" s="295">
        <v>10</v>
      </c>
      <c r="D61" s="294" t="s">
        <v>229</v>
      </c>
      <c r="E61" s="296">
        <v>40</v>
      </c>
    </row>
    <row r="62" s="258" customFormat="1" ht="13.9" customHeight="1" spans="1:5">
      <c r="A62" s="298" t="s">
        <v>230</v>
      </c>
      <c r="B62" s="295">
        <v>38</v>
      </c>
      <c r="C62" s="295">
        <v>12</v>
      </c>
      <c r="D62" s="294" t="s">
        <v>231</v>
      </c>
      <c r="E62" s="296">
        <v>24</v>
      </c>
    </row>
    <row r="63" s="258" customFormat="1" ht="13.9" customHeight="1" spans="1:5">
      <c r="A63" s="293" t="s">
        <v>167</v>
      </c>
      <c r="B63" s="294" t="s">
        <v>226</v>
      </c>
      <c r="C63" s="295">
        <v>15</v>
      </c>
      <c r="D63" s="294" t="s">
        <v>232</v>
      </c>
      <c r="E63" s="296">
        <v>5</v>
      </c>
    </row>
    <row r="64" s="258" customFormat="1" ht="13.9" customHeight="1" spans="1:5">
      <c r="A64" s="298" t="s">
        <v>165</v>
      </c>
      <c r="B64" s="295">
        <v>38</v>
      </c>
      <c r="C64" s="295">
        <v>16</v>
      </c>
      <c r="D64" s="299" t="s">
        <v>233</v>
      </c>
      <c r="E64" s="296">
        <v>20</v>
      </c>
    </row>
    <row r="65" s="258" customFormat="1" ht="13.9" customHeight="1" spans="1:5">
      <c r="A65" s="293" t="s">
        <v>167</v>
      </c>
      <c r="B65" s="295">
        <v>38</v>
      </c>
      <c r="C65" s="295" t="s">
        <v>181</v>
      </c>
      <c r="D65" s="297" t="s">
        <v>234</v>
      </c>
      <c r="E65" s="296">
        <v>168</v>
      </c>
    </row>
    <row r="66" s="258" customFormat="1" ht="13.9" customHeight="1" spans="1:5">
      <c r="A66" s="293" t="s">
        <v>167</v>
      </c>
      <c r="B66" s="295" t="s">
        <v>181</v>
      </c>
      <c r="C66" s="295" t="s">
        <v>181</v>
      </c>
      <c r="D66" s="297" t="s">
        <v>235</v>
      </c>
      <c r="E66" s="296">
        <v>0</v>
      </c>
    </row>
    <row r="67" s="258" customFormat="1" ht="13.9" customHeight="1" spans="1:5">
      <c r="A67" s="293" t="s">
        <v>236</v>
      </c>
      <c r="B67" s="294"/>
      <c r="C67" s="295"/>
      <c r="D67" s="294" t="s">
        <v>237</v>
      </c>
      <c r="E67" s="296">
        <v>13</v>
      </c>
    </row>
    <row r="68" s="258" customFormat="1" ht="13.9" customHeight="1" spans="1:5">
      <c r="A68" s="293" t="s">
        <v>238</v>
      </c>
      <c r="B68" s="294" t="s">
        <v>199</v>
      </c>
      <c r="C68" s="295" t="s">
        <v>169</v>
      </c>
      <c r="D68" s="294" t="s">
        <v>239</v>
      </c>
      <c r="E68" s="296">
        <v>3</v>
      </c>
    </row>
    <row r="69" s="258" customFormat="1" ht="13.9" customHeight="1" spans="1:5">
      <c r="A69" s="293" t="s">
        <v>238</v>
      </c>
      <c r="B69" s="372" t="s">
        <v>173</v>
      </c>
      <c r="C69" s="372" t="s">
        <v>173</v>
      </c>
      <c r="D69" s="297" t="s">
        <v>240</v>
      </c>
      <c r="E69" s="296">
        <v>10</v>
      </c>
    </row>
    <row r="70" s="258" customFormat="1" ht="13.9" customHeight="1" spans="1:5">
      <c r="A70" s="293" t="s">
        <v>241</v>
      </c>
      <c r="B70" s="294"/>
      <c r="C70" s="295"/>
      <c r="D70" s="294" t="s">
        <v>242</v>
      </c>
      <c r="E70" s="296">
        <v>2426</v>
      </c>
    </row>
    <row r="71" s="258" customFormat="1" ht="13.9" customHeight="1" spans="1:5">
      <c r="A71" s="293" t="s">
        <v>243</v>
      </c>
      <c r="B71" s="294" t="s">
        <v>168</v>
      </c>
      <c r="C71" s="295" t="s">
        <v>169</v>
      </c>
      <c r="D71" s="294" t="s">
        <v>244</v>
      </c>
      <c r="E71" s="296">
        <v>0</v>
      </c>
    </row>
    <row r="72" s="258" customFormat="1" ht="13.9" customHeight="1" spans="1:5">
      <c r="A72" s="293" t="s">
        <v>243</v>
      </c>
      <c r="B72" s="294" t="s">
        <v>168</v>
      </c>
      <c r="C72" s="295" t="s">
        <v>181</v>
      </c>
      <c r="D72" s="294" t="s">
        <v>245</v>
      </c>
      <c r="E72" s="296">
        <v>0</v>
      </c>
    </row>
    <row r="73" s="258" customFormat="1" ht="13.9" customHeight="1" spans="1:5">
      <c r="A73" s="293" t="s">
        <v>243</v>
      </c>
      <c r="B73" s="294" t="s">
        <v>177</v>
      </c>
      <c r="C73" s="295" t="s">
        <v>169</v>
      </c>
      <c r="D73" s="294" t="s">
        <v>170</v>
      </c>
      <c r="E73" s="296">
        <v>2059</v>
      </c>
    </row>
    <row r="74" s="258" customFormat="1" ht="13.9" customHeight="1" spans="1:5">
      <c r="A74" s="293" t="s">
        <v>243</v>
      </c>
      <c r="B74" s="294" t="s">
        <v>177</v>
      </c>
      <c r="C74" s="295" t="s">
        <v>184</v>
      </c>
      <c r="D74" s="294" t="s">
        <v>185</v>
      </c>
      <c r="E74" s="296">
        <v>0</v>
      </c>
    </row>
    <row r="75" s="258" customFormat="1" ht="13.9" customHeight="1" spans="1:5">
      <c r="A75" s="293" t="s">
        <v>243</v>
      </c>
      <c r="B75" s="294" t="s">
        <v>177</v>
      </c>
      <c r="C75" s="295" t="s">
        <v>246</v>
      </c>
      <c r="D75" s="294" t="s">
        <v>201</v>
      </c>
      <c r="E75" s="296">
        <v>0</v>
      </c>
    </row>
    <row r="76" s="258" customFormat="1" ht="13.9" customHeight="1" spans="1:5">
      <c r="A76" s="293" t="s">
        <v>243</v>
      </c>
      <c r="B76" s="294" t="s">
        <v>177</v>
      </c>
      <c r="C76" s="295" t="s">
        <v>247</v>
      </c>
      <c r="D76" s="294" t="s">
        <v>248</v>
      </c>
      <c r="E76" s="296">
        <v>0</v>
      </c>
    </row>
    <row r="77" s="258" customFormat="1" ht="13.9" customHeight="1" spans="1:5">
      <c r="A77" s="293" t="s">
        <v>243</v>
      </c>
      <c r="B77" s="294" t="s">
        <v>177</v>
      </c>
      <c r="C77" s="295" t="s">
        <v>181</v>
      </c>
      <c r="D77" s="294" t="s">
        <v>249</v>
      </c>
      <c r="E77" s="296">
        <v>367</v>
      </c>
    </row>
    <row r="78" s="258" customFormat="1" ht="13.9" customHeight="1" spans="1:5">
      <c r="A78" s="293" t="s">
        <v>243</v>
      </c>
      <c r="B78" s="294" t="s">
        <v>199</v>
      </c>
      <c r="C78" s="295" t="s">
        <v>169</v>
      </c>
      <c r="D78" s="294" t="s">
        <v>170</v>
      </c>
      <c r="E78" s="296">
        <v>0</v>
      </c>
    </row>
    <row r="79" s="258" customFormat="1" ht="13.9" customHeight="1" spans="1:5">
      <c r="A79" s="293" t="s">
        <v>243</v>
      </c>
      <c r="B79" s="294" t="s">
        <v>199</v>
      </c>
      <c r="C79" s="295" t="s">
        <v>184</v>
      </c>
      <c r="D79" s="294" t="s">
        <v>185</v>
      </c>
      <c r="E79" s="296">
        <v>0</v>
      </c>
    </row>
    <row r="80" s="258" customFormat="1" ht="13.9" customHeight="1" spans="1:5">
      <c r="A80" s="293" t="s">
        <v>243</v>
      </c>
      <c r="B80" s="294" t="s">
        <v>199</v>
      </c>
      <c r="C80" s="295" t="s">
        <v>179</v>
      </c>
      <c r="D80" s="294" t="s">
        <v>250</v>
      </c>
      <c r="E80" s="296">
        <v>0</v>
      </c>
    </row>
    <row r="81" s="258" customFormat="1" ht="13.9" customHeight="1" spans="1:5">
      <c r="A81" s="293" t="s">
        <v>243</v>
      </c>
      <c r="B81" s="294" t="s">
        <v>199</v>
      </c>
      <c r="C81" s="295" t="s">
        <v>196</v>
      </c>
      <c r="D81" s="294" t="s">
        <v>251</v>
      </c>
      <c r="E81" s="296">
        <v>0</v>
      </c>
    </row>
    <row r="82" s="258" customFormat="1" ht="13.9" customHeight="1" spans="1:5">
      <c r="A82" s="293" t="s">
        <v>243</v>
      </c>
      <c r="B82" s="294" t="s">
        <v>199</v>
      </c>
      <c r="C82" s="295" t="s">
        <v>252</v>
      </c>
      <c r="D82" s="294" t="s">
        <v>253</v>
      </c>
      <c r="E82" s="296">
        <v>0</v>
      </c>
    </row>
    <row r="83" s="258" customFormat="1" ht="13.9" customHeight="1" spans="1:5">
      <c r="A83" s="293" t="s">
        <v>254</v>
      </c>
      <c r="B83" s="294"/>
      <c r="C83" s="295"/>
      <c r="D83" s="294" t="s">
        <v>255</v>
      </c>
      <c r="E83" s="296">
        <v>20400</v>
      </c>
    </row>
    <row r="84" s="258" customFormat="1" ht="13.9" customHeight="1" spans="1:5">
      <c r="A84" s="293" t="s">
        <v>256</v>
      </c>
      <c r="B84" s="294" t="s">
        <v>168</v>
      </c>
      <c r="C84" s="295" t="s">
        <v>169</v>
      </c>
      <c r="D84" s="294" t="s">
        <v>170</v>
      </c>
      <c r="E84" s="296">
        <v>44</v>
      </c>
    </row>
    <row r="85" s="258" customFormat="1" ht="13.9" customHeight="1" spans="1:5">
      <c r="A85" s="293" t="s">
        <v>254</v>
      </c>
      <c r="B85" s="294">
        <v>1</v>
      </c>
      <c r="C85" s="295">
        <v>99</v>
      </c>
      <c r="D85" s="294" t="s">
        <v>257</v>
      </c>
      <c r="E85" s="296">
        <v>20</v>
      </c>
    </row>
    <row r="86" s="258" customFormat="1" ht="13.9" customHeight="1" spans="1:5">
      <c r="A86" s="293" t="s">
        <v>256</v>
      </c>
      <c r="B86" s="294" t="s">
        <v>177</v>
      </c>
      <c r="C86" s="295" t="s">
        <v>169</v>
      </c>
      <c r="D86" s="294" t="s">
        <v>258</v>
      </c>
      <c r="E86" s="296">
        <v>2966</v>
      </c>
    </row>
    <row r="87" s="258" customFormat="1" ht="13.9" customHeight="1" spans="1:5">
      <c r="A87" s="293" t="s">
        <v>256</v>
      </c>
      <c r="B87" s="294" t="s">
        <v>177</v>
      </c>
      <c r="C87" s="295" t="s">
        <v>184</v>
      </c>
      <c r="D87" s="294" t="s">
        <v>259</v>
      </c>
      <c r="E87" s="296">
        <v>4668</v>
      </c>
    </row>
    <row r="88" s="258" customFormat="1" ht="13.9" customHeight="1" spans="1:5">
      <c r="A88" s="293" t="s">
        <v>256</v>
      </c>
      <c r="B88" s="294" t="s">
        <v>177</v>
      </c>
      <c r="C88" s="295" t="s">
        <v>186</v>
      </c>
      <c r="D88" s="294" t="s">
        <v>260</v>
      </c>
      <c r="E88" s="296">
        <v>3652</v>
      </c>
    </row>
    <row r="89" s="258" customFormat="1" ht="13.9" customHeight="1" spans="1:5">
      <c r="A89" s="293" t="s">
        <v>256</v>
      </c>
      <c r="B89" s="294" t="s">
        <v>177</v>
      </c>
      <c r="C89" s="295" t="s">
        <v>171</v>
      </c>
      <c r="D89" s="294" t="s">
        <v>261</v>
      </c>
      <c r="E89" s="296">
        <v>154</v>
      </c>
    </row>
    <row r="90" s="258" customFormat="1" ht="13.9" customHeight="1" spans="1:5">
      <c r="A90" s="293" t="s">
        <v>256</v>
      </c>
      <c r="B90" s="372" t="s">
        <v>184</v>
      </c>
      <c r="C90" s="372" t="s">
        <v>179</v>
      </c>
      <c r="D90" s="297" t="s">
        <v>262</v>
      </c>
      <c r="E90" s="296">
        <v>25</v>
      </c>
    </row>
    <row r="91" s="258" customFormat="1" ht="13.9" customHeight="1" spans="1:5">
      <c r="A91" s="293" t="s">
        <v>256</v>
      </c>
      <c r="B91" s="294" t="s">
        <v>177</v>
      </c>
      <c r="C91" s="295" t="s">
        <v>181</v>
      </c>
      <c r="D91" s="294" t="s">
        <v>263</v>
      </c>
      <c r="E91" s="296">
        <v>6294</v>
      </c>
    </row>
    <row r="92" s="258" customFormat="1" ht="13.9" customHeight="1" spans="1:5">
      <c r="A92" s="293" t="s">
        <v>256</v>
      </c>
      <c r="B92" s="372" t="s">
        <v>186</v>
      </c>
      <c r="C92" s="372" t="s">
        <v>179</v>
      </c>
      <c r="D92" s="299" t="s">
        <v>264</v>
      </c>
      <c r="E92" s="296">
        <v>1</v>
      </c>
    </row>
    <row r="93" s="258" customFormat="1" ht="13.9" customHeight="1" spans="1:5">
      <c r="A93" s="293" t="s">
        <v>256</v>
      </c>
      <c r="B93" s="294" t="s">
        <v>183</v>
      </c>
      <c r="C93" s="295">
        <v>99</v>
      </c>
      <c r="D93" s="297" t="s">
        <v>265</v>
      </c>
      <c r="E93" s="296">
        <v>1</v>
      </c>
    </row>
    <row r="94" s="258" customFormat="1" ht="13.9" customHeight="1" spans="1:5">
      <c r="A94" s="293" t="s">
        <v>256</v>
      </c>
      <c r="B94" s="372" t="s">
        <v>171</v>
      </c>
      <c r="C94" s="295">
        <v>99</v>
      </c>
      <c r="D94" s="297" t="s">
        <v>266</v>
      </c>
      <c r="E94" s="296">
        <v>75</v>
      </c>
    </row>
    <row r="95" s="258" customFormat="1" ht="13.9" customHeight="1" spans="1:5">
      <c r="A95" s="293" t="s">
        <v>256</v>
      </c>
      <c r="B95" s="372" t="s">
        <v>196</v>
      </c>
      <c r="C95" s="372" t="s">
        <v>169</v>
      </c>
      <c r="D95" s="297" t="s">
        <v>267</v>
      </c>
      <c r="E95" s="296">
        <v>25</v>
      </c>
    </row>
    <row r="96" s="258" customFormat="1" ht="13.9" customHeight="1" spans="1:5">
      <c r="A96" s="293" t="s">
        <v>254</v>
      </c>
      <c r="B96" s="372" t="s">
        <v>268</v>
      </c>
      <c r="C96" s="372" t="s">
        <v>169</v>
      </c>
      <c r="D96" s="297" t="s">
        <v>269</v>
      </c>
      <c r="E96" s="296">
        <v>0</v>
      </c>
    </row>
    <row r="97" s="258" customFormat="1" ht="13.9" customHeight="1" spans="1:5">
      <c r="A97" s="293" t="s">
        <v>256</v>
      </c>
      <c r="B97" s="294" t="s">
        <v>270</v>
      </c>
      <c r="C97" s="295" t="s">
        <v>181</v>
      </c>
      <c r="D97" s="294" t="s">
        <v>271</v>
      </c>
      <c r="E97" s="296">
        <v>900</v>
      </c>
    </row>
    <row r="98" s="258" customFormat="1" ht="13.9" customHeight="1" spans="1:5">
      <c r="A98" s="293" t="s">
        <v>256</v>
      </c>
      <c r="B98" s="295">
        <v>99</v>
      </c>
      <c r="C98" s="295" t="s">
        <v>181</v>
      </c>
      <c r="D98" s="297" t="s">
        <v>272</v>
      </c>
      <c r="E98" s="296">
        <v>1575</v>
      </c>
    </row>
    <row r="99" s="258" customFormat="1" ht="13.9" customHeight="1" spans="1:5">
      <c r="A99" s="293" t="s">
        <v>273</v>
      </c>
      <c r="B99" s="294"/>
      <c r="C99" s="295"/>
      <c r="D99" s="294" t="s">
        <v>274</v>
      </c>
      <c r="E99" s="296">
        <v>430</v>
      </c>
    </row>
    <row r="100" s="258" customFormat="1" ht="13.9" customHeight="1" spans="1:5">
      <c r="A100" s="293" t="s">
        <v>275</v>
      </c>
      <c r="B100" s="294" t="s">
        <v>168</v>
      </c>
      <c r="C100" s="295" t="s">
        <v>169</v>
      </c>
      <c r="D100" s="294" t="s">
        <v>170</v>
      </c>
      <c r="E100" s="296">
        <v>0</v>
      </c>
    </row>
    <row r="101" s="258" customFormat="1" ht="13.9" customHeight="1" spans="1:5">
      <c r="A101" s="293" t="s">
        <v>275</v>
      </c>
      <c r="B101" s="294" t="s">
        <v>193</v>
      </c>
      <c r="C101" s="295" t="s">
        <v>181</v>
      </c>
      <c r="D101" s="294" t="s">
        <v>276</v>
      </c>
      <c r="E101" s="296">
        <v>330</v>
      </c>
    </row>
    <row r="102" s="258" customFormat="1" ht="13.9" customHeight="1" spans="1:5">
      <c r="A102" s="293" t="s">
        <v>275</v>
      </c>
      <c r="B102" s="294" t="s">
        <v>204</v>
      </c>
      <c r="C102" s="295" t="s">
        <v>169</v>
      </c>
      <c r="D102" s="294" t="s">
        <v>277</v>
      </c>
      <c r="E102" s="296">
        <v>0</v>
      </c>
    </row>
    <row r="103" s="258" customFormat="1" ht="13.9" customHeight="1" spans="1:5">
      <c r="A103" s="293" t="s">
        <v>275</v>
      </c>
      <c r="B103" s="294">
        <v>99</v>
      </c>
      <c r="C103" s="295">
        <v>99</v>
      </c>
      <c r="D103" s="297" t="s">
        <v>278</v>
      </c>
      <c r="E103" s="296">
        <v>100</v>
      </c>
    </row>
    <row r="104" s="258" customFormat="1" ht="13.9" customHeight="1" spans="1:5">
      <c r="A104" s="293" t="s">
        <v>279</v>
      </c>
      <c r="B104" s="294"/>
      <c r="C104" s="295"/>
      <c r="D104" s="294" t="s">
        <v>280</v>
      </c>
      <c r="E104" s="296">
        <v>631</v>
      </c>
    </row>
    <row r="105" s="258" customFormat="1" ht="13.9" customHeight="1" spans="1:5">
      <c r="A105" s="293" t="s">
        <v>281</v>
      </c>
      <c r="B105" s="294" t="s">
        <v>168</v>
      </c>
      <c r="C105" s="295" t="s">
        <v>169</v>
      </c>
      <c r="D105" s="294" t="s">
        <v>170</v>
      </c>
      <c r="E105" s="296">
        <v>0</v>
      </c>
    </row>
    <row r="106" s="258" customFormat="1" ht="13.9" customHeight="1" spans="1:5">
      <c r="A106" s="293" t="s">
        <v>281</v>
      </c>
      <c r="B106" s="294" t="s">
        <v>168</v>
      </c>
      <c r="C106" s="295" t="s">
        <v>171</v>
      </c>
      <c r="D106" s="294" t="s">
        <v>282</v>
      </c>
      <c r="E106" s="296">
        <v>0</v>
      </c>
    </row>
    <row r="107" s="258" customFormat="1" ht="13.9" customHeight="1" spans="1:5">
      <c r="A107" s="293" t="s">
        <v>281</v>
      </c>
      <c r="B107" s="294" t="s">
        <v>168</v>
      </c>
      <c r="C107" s="295" t="s">
        <v>175</v>
      </c>
      <c r="D107" s="294" t="s">
        <v>283</v>
      </c>
      <c r="E107" s="296">
        <v>0</v>
      </c>
    </row>
    <row r="108" s="258" customFormat="1" ht="13.9" customHeight="1" spans="1:5">
      <c r="A108" s="293" t="s">
        <v>281</v>
      </c>
      <c r="B108" s="294" t="s">
        <v>168</v>
      </c>
      <c r="C108" s="295" t="s">
        <v>268</v>
      </c>
      <c r="D108" s="294" t="s">
        <v>284</v>
      </c>
      <c r="E108" s="296">
        <v>0</v>
      </c>
    </row>
    <row r="109" s="258" customFormat="1" ht="13.9" customHeight="1" spans="1:5">
      <c r="A109" s="293" t="s">
        <v>281</v>
      </c>
      <c r="B109" s="294" t="s">
        <v>168</v>
      </c>
      <c r="C109" s="295">
        <v>99</v>
      </c>
      <c r="D109" s="297" t="s">
        <v>285</v>
      </c>
      <c r="E109" s="296">
        <v>427</v>
      </c>
    </row>
    <row r="110" s="258" customFormat="1" ht="13.9" customHeight="1" spans="1:5">
      <c r="A110" s="293" t="s">
        <v>281</v>
      </c>
      <c r="B110" s="294" t="s">
        <v>177</v>
      </c>
      <c r="C110" s="295" t="s">
        <v>169</v>
      </c>
      <c r="D110" s="294" t="s">
        <v>170</v>
      </c>
      <c r="E110" s="296">
        <v>0</v>
      </c>
    </row>
    <row r="111" s="258" customFormat="1" ht="13.9" customHeight="1" spans="1:5">
      <c r="A111" s="293" t="s">
        <v>281</v>
      </c>
      <c r="B111" s="294" t="s">
        <v>177</v>
      </c>
      <c r="C111" s="295" t="s">
        <v>171</v>
      </c>
      <c r="D111" s="294" t="s">
        <v>286</v>
      </c>
      <c r="E111" s="296">
        <v>35</v>
      </c>
    </row>
    <row r="112" s="258" customFormat="1" ht="13.9" customHeight="1" spans="1:5">
      <c r="A112" s="293" t="s">
        <v>281</v>
      </c>
      <c r="B112" s="294" t="s">
        <v>287</v>
      </c>
      <c r="C112" s="295"/>
      <c r="D112" s="294" t="s">
        <v>288</v>
      </c>
      <c r="E112" s="296">
        <v>3</v>
      </c>
    </row>
    <row r="113" s="258" customFormat="1" ht="13.9" customHeight="1" spans="1:5">
      <c r="A113" s="293" t="s">
        <v>281</v>
      </c>
      <c r="B113" s="294" t="s">
        <v>199</v>
      </c>
      <c r="C113" s="372" t="s">
        <v>196</v>
      </c>
      <c r="D113" s="294" t="s">
        <v>289</v>
      </c>
      <c r="E113" s="296">
        <v>0</v>
      </c>
    </row>
    <row r="114" s="258" customFormat="1" ht="13.9" customHeight="1" spans="1:5">
      <c r="A114" s="293" t="s">
        <v>281</v>
      </c>
      <c r="B114" s="294"/>
      <c r="C114" s="295"/>
      <c r="D114" s="294" t="s">
        <v>290</v>
      </c>
      <c r="E114" s="296">
        <v>95</v>
      </c>
    </row>
    <row r="115" s="258" customFormat="1" ht="13.9" customHeight="1" spans="1:5">
      <c r="A115" s="293" t="s">
        <v>281</v>
      </c>
      <c r="B115" s="294" t="s">
        <v>291</v>
      </c>
      <c r="C115" s="372" t="s">
        <v>186</v>
      </c>
      <c r="D115" s="297" t="s">
        <v>292</v>
      </c>
      <c r="E115" s="296">
        <v>10</v>
      </c>
    </row>
    <row r="116" s="258" customFormat="1" ht="13.9" customHeight="1" spans="1:5">
      <c r="A116" s="293" t="s">
        <v>281</v>
      </c>
      <c r="B116" s="294" t="s">
        <v>291</v>
      </c>
      <c r="C116" s="295">
        <v>99</v>
      </c>
      <c r="D116" s="297" t="s">
        <v>293</v>
      </c>
      <c r="E116" s="296">
        <v>61</v>
      </c>
    </row>
    <row r="117" s="258" customFormat="1" ht="13.9" customHeight="1" spans="1:5">
      <c r="A117" s="293" t="s">
        <v>294</v>
      </c>
      <c r="B117" s="294"/>
      <c r="C117" s="295"/>
      <c r="D117" s="294" t="s">
        <v>295</v>
      </c>
      <c r="E117" s="296">
        <v>10509</v>
      </c>
    </row>
    <row r="118" s="258" customFormat="1" ht="13.9" customHeight="1" spans="1:5">
      <c r="A118" s="293" t="s">
        <v>296</v>
      </c>
      <c r="B118" s="294" t="s">
        <v>168</v>
      </c>
      <c r="C118" s="295" t="s">
        <v>169</v>
      </c>
      <c r="D118" s="294" t="s">
        <v>170</v>
      </c>
      <c r="E118" s="296">
        <v>255</v>
      </c>
    </row>
    <row r="119" s="258" customFormat="1" ht="13.9" customHeight="1" spans="1:5">
      <c r="A119" s="293" t="s">
        <v>296</v>
      </c>
      <c r="B119" s="294" t="s">
        <v>168</v>
      </c>
      <c r="C119" s="295" t="s">
        <v>186</v>
      </c>
      <c r="D119" s="294" t="s">
        <v>187</v>
      </c>
      <c r="E119" s="296">
        <v>0</v>
      </c>
    </row>
    <row r="120" s="258" customFormat="1" ht="13.9" customHeight="1" spans="1:5">
      <c r="A120" s="293" t="s">
        <v>296</v>
      </c>
      <c r="B120" s="294" t="s">
        <v>168</v>
      </c>
      <c r="C120" s="295" t="s">
        <v>268</v>
      </c>
      <c r="D120" s="294" t="s">
        <v>297</v>
      </c>
      <c r="E120" s="296">
        <v>5</v>
      </c>
    </row>
    <row r="121" s="258" customFormat="1" ht="13.9" customHeight="1" spans="1:5">
      <c r="A121" s="293" t="s">
        <v>296</v>
      </c>
      <c r="B121" s="294" t="s">
        <v>168</v>
      </c>
      <c r="C121" s="295" t="s">
        <v>298</v>
      </c>
      <c r="D121" s="294" t="s">
        <v>299</v>
      </c>
      <c r="E121" s="296">
        <v>0</v>
      </c>
    </row>
    <row r="122" s="258" customFormat="1" ht="13.9" customHeight="1" spans="1:5">
      <c r="A122" s="293" t="s">
        <v>296</v>
      </c>
      <c r="B122" s="294" t="s">
        <v>168</v>
      </c>
      <c r="C122" s="295">
        <v>99</v>
      </c>
      <c r="D122" s="294" t="s">
        <v>300</v>
      </c>
      <c r="E122" s="296">
        <v>15</v>
      </c>
    </row>
    <row r="123" s="258" customFormat="1" ht="13.9" customHeight="1" spans="1:5">
      <c r="A123" s="293" t="s">
        <v>296</v>
      </c>
      <c r="B123" s="294" t="s">
        <v>177</v>
      </c>
      <c r="C123" s="295" t="s">
        <v>169</v>
      </c>
      <c r="D123" s="294" t="s">
        <v>170</v>
      </c>
      <c r="E123" s="296">
        <v>220</v>
      </c>
    </row>
    <row r="124" s="258" customFormat="1" ht="13.9" customHeight="1" spans="1:5">
      <c r="A124" s="293" t="s">
        <v>296</v>
      </c>
      <c r="B124" s="294" t="s">
        <v>177</v>
      </c>
      <c r="C124" s="295" t="s">
        <v>184</v>
      </c>
      <c r="D124" s="294" t="s">
        <v>185</v>
      </c>
      <c r="E124" s="296">
        <v>0</v>
      </c>
    </row>
    <row r="125" s="258" customFormat="1" ht="13.9" customHeight="1" spans="1:5">
      <c r="A125" s="293" t="s">
        <v>296</v>
      </c>
      <c r="B125" s="294" t="s">
        <v>177</v>
      </c>
      <c r="C125" s="295" t="s">
        <v>175</v>
      </c>
      <c r="D125" s="294" t="s">
        <v>301</v>
      </c>
      <c r="E125" s="296">
        <v>1430</v>
      </c>
    </row>
    <row r="126" s="258" customFormat="1" ht="13.9" customHeight="1" spans="1:5">
      <c r="A126" s="293" t="s">
        <v>296</v>
      </c>
      <c r="B126" s="294" t="s">
        <v>177</v>
      </c>
      <c r="C126" s="295" t="s">
        <v>181</v>
      </c>
      <c r="D126" s="294" t="s">
        <v>300</v>
      </c>
      <c r="E126" s="296">
        <v>30</v>
      </c>
    </row>
    <row r="127" s="258" customFormat="1" ht="13.9" customHeight="1" spans="1:5">
      <c r="A127" s="293" t="s">
        <v>296</v>
      </c>
      <c r="B127" s="294" t="s">
        <v>195</v>
      </c>
      <c r="C127" s="295" t="s">
        <v>186</v>
      </c>
      <c r="D127" s="294" t="s">
        <v>302</v>
      </c>
      <c r="E127" s="296">
        <v>0</v>
      </c>
    </row>
    <row r="128" s="258" customFormat="1" ht="13.9" customHeight="1" spans="1:5">
      <c r="A128" s="293" t="s">
        <v>296</v>
      </c>
      <c r="B128" s="294" t="s">
        <v>195</v>
      </c>
      <c r="C128" s="295" t="s">
        <v>179</v>
      </c>
      <c r="D128" s="294" t="s">
        <v>303</v>
      </c>
      <c r="E128" s="296">
        <v>2070</v>
      </c>
    </row>
    <row r="129" s="258" customFormat="1" ht="13.9" customHeight="1" spans="1:5">
      <c r="A129" s="293" t="s">
        <v>296</v>
      </c>
      <c r="B129" s="294" t="s">
        <v>195</v>
      </c>
      <c r="C129" s="295" t="s">
        <v>173</v>
      </c>
      <c r="D129" s="294" t="s">
        <v>304</v>
      </c>
      <c r="E129" s="296">
        <v>200</v>
      </c>
    </row>
    <row r="130" s="258" customFormat="1" ht="13.9" customHeight="1" spans="1:5">
      <c r="A130" s="298" t="s">
        <v>294</v>
      </c>
      <c r="B130" s="298" t="s">
        <v>179</v>
      </c>
      <c r="C130" s="295">
        <v>99</v>
      </c>
      <c r="D130" s="294" t="s">
        <v>305</v>
      </c>
      <c r="E130" s="296">
        <v>17</v>
      </c>
    </row>
    <row r="131" s="258" customFormat="1" ht="13.9" customHeight="1" spans="1:5">
      <c r="A131" s="293" t="s">
        <v>296</v>
      </c>
      <c r="B131" s="294" t="s">
        <v>195</v>
      </c>
      <c r="C131" s="372" t="s">
        <v>196</v>
      </c>
      <c r="D131" s="294" t="s">
        <v>306</v>
      </c>
      <c r="E131" s="296">
        <v>100</v>
      </c>
    </row>
    <row r="132" s="258" customFormat="1" ht="13.9" customHeight="1" spans="1:5">
      <c r="A132" s="293" t="s">
        <v>296</v>
      </c>
      <c r="B132" s="294" t="s">
        <v>204</v>
      </c>
      <c r="C132" s="295" t="s">
        <v>184</v>
      </c>
      <c r="D132" s="294" t="s">
        <v>307</v>
      </c>
      <c r="E132" s="296">
        <v>0</v>
      </c>
    </row>
    <row r="133" s="258" customFormat="1" ht="13.9" customHeight="1" spans="1:5">
      <c r="A133" s="293" t="s">
        <v>296</v>
      </c>
      <c r="B133" s="294" t="s">
        <v>204</v>
      </c>
      <c r="C133" s="295" t="s">
        <v>179</v>
      </c>
      <c r="D133" s="294" t="s">
        <v>308</v>
      </c>
      <c r="E133" s="296">
        <v>0</v>
      </c>
    </row>
    <row r="134" s="258" customFormat="1" ht="13.9" customHeight="1" spans="1:5">
      <c r="A134" s="293" t="s">
        <v>296</v>
      </c>
      <c r="B134" s="294" t="s">
        <v>204</v>
      </c>
      <c r="C134" s="295" t="s">
        <v>181</v>
      </c>
      <c r="D134" s="294" t="s">
        <v>309</v>
      </c>
      <c r="E134" s="296">
        <v>643</v>
      </c>
    </row>
    <row r="135" s="258" customFormat="1" ht="13.9" customHeight="1" spans="1:5">
      <c r="A135" s="293" t="s">
        <v>296</v>
      </c>
      <c r="B135" s="294" t="s">
        <v>206</v>
      </c>
      <c r="C135" s="295" t="s">
        <v>169</v>
      </c>
      <c r="D135" s="294" t="s">
        <v>310</v>
      </c>
      <c r="E135" s="296">
        <v>144</v>
      </c>
    </row>
    <row r="136" s="258" customFormat="1" ht="13.9" customHeight="1" spans="1:5">
      <c r="A136" s="293" t="s">
        <v>296</v>
      </c>
      <c r="B136" s="294" t="s">
        <v>206</v>
      </c>
      <c r="C136" s="372" t="s">
        <v>184</v>
      </c>
      <c r="D136" s="297" t="s">
        <v>311</v>
      </c>
      <c r="E136" s="296">
        <v>3</v>
      </c>
    </row>
    <row r="137" s="258" customFormat="1" ht="13.9" customHeight="1" spans="1:5">
      <c r="A137" s="293" t="s">
        <v>296</v>
      </c>
      <c r="B137" s="294" t="s">
        <v>206</v>
      </c>
      <c r="C137" s="295" t="s">
        <v>186</v>
      </c>
      <c r="D137" s="294" t="s">
        <v>312</v>
      </c>
      <c r="E137" s="296">
        <v>0</v>
      </c>
    </row>
    <row r="138" s="258" customFormat="1" ht="13.9" customHeight="1" spans="1:5">
      <c r="A138" s="293" t="s">
        <v>296</v>
      </c>
      <c r="B138" s="294" t="s">
        <v>206</v>
      </c>
      <c r="C138" s="295" t="s">
        <v>179</v>
      </c>
      <c r="D138" s="294" t="s">
        <v>313</v>
      </c>
      <c r="E138" s="296">
        <v>265</v>
      </c>
    </row>
    <row r="139" s="258" customFormat="1" ht="13.9" customHeight="1" spans="1:5">
      <c r="A139" s="293" t="s">
        <v>296</v>
      </c>
      <c r="B139" s="294" t="s">
        <v>206</v>
      </c>
      <c r="C139" s="372" t="s">
        <v>173</v>
      </c>
      <c r="D139" s="297" t="s">
        <v>314</v>
      </c>
      <c r="E139" s="296">
        <v>0</v>
      </c>
    </row>
    <row r="140" s="258" customFormat="1" ht="13.9" customHeight="1" spans="1:5">
      <c r="A140" s="293" t="s">
        <v>296</v>
      </c>
      <c r="B140" s="294" t="s">
        <v>206</v>
      </c>
      <c r="C140" s="295" t="s">
        <v>181</v>
      </c>
      <c r="D140" s="294" t="s">
        <v>315</v>
      </c>
      <c r="E140" s="296">
        <v>601</v>
      </c>
    </row>
    <row r="141" s="258" customFormat="1" ht="13.9" customHeight="1" spans="1:5">
      <c r="A141" s="293" t="s">
        <v>296</v>
      </c>
      <c r="B141" s="294" t="s">
        <v>270</v>
      </c>
      <c r="C141" s="372" t="s">
        <v>169</v>
      </c>
      <c r="D141" s="297" t="s">
        <v>316</v>
      </c>
      <c r="E141" s="296">
        <v>149</v>
      </c>
    </row>
    <row r="142" s="258" customFormat="1" ht="13.9" customHeight="1" spans="1:5">
      <c r="A142" s="293" t="s">
        <v>296</v>
      </c>
      <c r="B142" s="294" t="s">
        <v>270</v>
      </c>
      <c r="C142" s="372" t="s">
        <v>171</v>
      </c>
      <c r="D142" s="297" t="s">
        <v>317</v>
      </c>
      <c r="E142" s="296">
        <v>28</v>
      </c>
    </row>
    <row r="143" s="258" customFormat="1" ht="13.9" customHeight="1" spans="1:5">
      <c r="A143" s="293" t="s">
        <v>296</v>
      </c>
      <c r="B143" s="294" t="s">
        <v>270</v>
      </c>
      <c r="C143" s="295" t="s">
        <v>181</v>
      </c>
      <c r="D143" s="294" t="s">
        <v>318</v>
      </c>
      <c r="E143" s="296">
        <v>0</v>
      </c>
    </row>
    <row r="144" s="258" customFormat="1" ht="13.9" customHeight="1" spans="1:5">
      <c r="A144" s="293" t="s">
        <v>296</v>
      </c>
      <c r="B144" s="294" t="s">
        <v>319</v>
      </c>
      <c r="C144" s="372" t="s">
        <v>169</v>
      </c>
      <c r="D144" s="297" t="s">
        <v>320</v>
      </c>
      <c r="E144" s="296">
        <v>0</v>
      </c>
    </row>
    <row r="145" s="258" customFormat="1" ht="13.9" customHeight="1" spans="1:5">
      <c r="A145" s="293" t="s">
        <v>296</v>
      </c>
      <c r="B145" s="294" t="s">
        <v>319</v>
      </c>
      <c r="C145" s="372" t="s">
        <v>184</v>
      </c>
      <c r="D145" s="297" t="s">
        <v>321</v>
      </c>
      <c r="E145" s="296">
        <v>0</v>
      </c>
    </row>
    <row r="146" s="258" customFormat="1" ht="13.9" customHeight="1" spans="1:5">
      <c r="A146" s="293" t="s">
        <v>296</v>
      </c>
      <c r="B146" s="294" t="s">
        <v>319</v>
      </c>
      <c r="C146" s="295" t="s">
        <v>181</v>
      </c>
      <c r="D146" s="294" t="s">
        <v>322</v>
      </c>
      <c r="E146" s="296">
        <v>144</v>
      </c>
    </row>
    <row r="147" s="258" customFormat="1" ht="13.9" customHeight="1" spans="1:5">
      <c r="A147" s="293" t="s">
        <v>296</v>
      </c>
      <c r="B147" s="294" t="s">
        <v>207</v>
      </c>
      <c r="C147" s="295" t="s">
        <v>184</v>
      </c>
      <c r="D147" s="294" t="s">
        <v>185</v>
      </c>
      <c r="E147" s="296">
        <v>0</v>
      </c>
    </row>
    <row r="148" s="258" customFormat="1" ht="13.9" customHeight="1" spans="1:5">
      <c r="A148" s="293" t="s">
        <v>296</v>
      </c>
      <c r="B148" s="294" t="s">
        <v>207</v>
      </c>
      <c r="C148" s="372" t="s">
        <v>171</v>
      </c>
      <c r="D148" s="294" t="s">
        <v>323</v>
      </c>
      <c r="E148" s="296">
        <v>40</v>
      </c>
    </row>
    <row r="149" s="258" customFormat="1" ht="13.9" customHeight="1" spans="1:5">
      <c r="A149" s="293" t="s">
        <v>296</v>
      </c>
      <c r="B149" s="294" t="s">
        <v>207</v>
      </c>
      <c r="C149" s="372" t="s">
        <v>179</v>
      </c>
      <c r="D149" s="294" t="s">
        <v>324</v>
      </c>
      <c r="E149" s="296">
        <v>33</v>
      </c>
    </row>
    <row r="150" s="258" customFormat="1" ht="13.9" customHeight="1" spans="1:5">
      <c r="A150" s="293" t="s">
        <v>296</v>
      </c>
      <c r="B150" s="294" t="s">
        <v>207</v>
      </c>
      <c r="C150" s="295">
        <v>99</v>
      </c>
      <c r="D150" s="294" t="s">
        <v>325</v>
      </c>
      <c r="E150" s="296">
        <v>10</v>
      </c>
    </row>
    <row r="151" s="258" customFormat="1" ht="13.9" customHeight="1" spans="1:5">
      <c r="A151" s="293" t="s">
        <v>296</v>
      </c>
      <c r="B151" s="294" t="s">
        <v>326</v>
      </c>
      <c r="C151" s="295" t="s">
        <v>169</v>
      </c>
      <c r="D151" s="294" t="s">
        <v>327</v>
      </c>
      <c r="E151" s="296">
        <v>105</v>
      </c>
    </row>
    <row r="152" s="258" customFormat="1" ht="13.9" customHeight="1" spans="1:5">
      <c r="A152" s="293" t="s">
        <v>296</v>
      </c>
      <c r="B152" s="294" t="s">
        <v>326</v>
      </c>
      <c r="C152" s="295" t="s">
        <v>184</v>
      </c>
      <c r="D152" s="294" t="s">
        <v>328</v>
      </c>
      <c r="E152" s="296">
        <v>261</v>
      </c>
    </row>
    <row r="153" s="258" customFormat="1" ht="13.9" customHeight="1" spans="1:5">
      <c r="A153" s="293" t="s">
        <v>296</v>
      </c>
      <c r="B153" s="294" t="s">
        <v>329</v>
      </c>
      <c r="C153" s="295" t="s">
        <v>169</v>
      </c>
      <c r="D153" s="294" t="s">
        <v>330</v>
      </c>
      <c r="E153" s="296">
        <v>50</v>
      </c>
    </row>
    <row r="154" s="258" customFormat="1" ht="13.9" customHeight="1" spans="1:5">
      <c r="A154" s="293" t="s">
        <v>296</v>
      </c>
      <c r="B154" s="294" t="s">
        <v>331</v>
      </c>
      <c r="C154" s="295" t="s">
        <v>184</v>
      </c>
      <c r="D154" s="294" t="s">
        <v>332</v>
      </c>
      <c r="E154" s="296">
        <v>63</v>
      </c>
    </row>
    <row r="155" s="258" customFormat="1" ht="13.9" customHeight="1" spans="1:5">
      <c r="A155" s="293" t="s">
        <v>296</v>
      </c>
      <c r="B155" s="294" t="s">
        <v>333</v>
      </c>
      <c r="C155" s="295" t="s">
        <v>184</v>
      </c>
      <c r="D155" s="294" t="s">
        <v>334</v>
      </c>
      <c r="E155" s="296">
        <v>0</v>
      </c>
    </row>
    <row r="156" s="258" customFormat="1" ht="13.9" customHeight="1" spans="1:5">
      <c r="A156" s="293" t="s">
        <v>296</v>
      </c>
      <c r="B156" s="294" t="s">
        <v>214</v>
      </c>
      <c r="C156" s="295" t="s">
        <v>184</v>
      </c>
      <c r="D156" s="294" t="s">
        <v>335</v>
      </c>
      <c r="E156" s="296">
        <v>459</v>
      </c>
    </row>
    <row r="157" s="258" customFormat="1" ht="13.9" customHeight="1" spans="1:5">
      <c r="A157" s="293" t="s">
        <v>296</v>
      </c>
      <c r="B157" s="294" t="s">
        <v>291</v>
      </c>
      <c r="C157" s="295" t="s">
        <v>169</v>
      </c>
      <c r="D157" s="294" t="s">
        <v>336</v>
      </c>
      <c r="E157" s="296">
        <v>3169</v>
      </c>
    </row>
    <row r="158" s="258" customFormat="1" ht="13.9" customHeight="1" spans="1:5">
      <c r="A158" s="293" t="s">
        <v>337</v>
      </c>
      <c r="B158" s="294"/>
      <c r="C158" s="295"/>
      <c r="D158" s="294" t="s">
        <v>338</v>
      </c>
      <c r="E158" s="296">
        <v>3752</v>
      </c>
    </row>
    <row r="159" s="258" customFormat="1" ht="13.9" customHeight="1" spans="1:5">
      <c r="A159" s="293" t="s">
        <v>339</v>
      </c>
      <c r="B159" s="294" t="s">
        <v>168</v>
      </c>
      <c r="C159" s="295" t="s">
        <v>169</v>
      </c>
      <c r="D159" s="294" t="s">
        <v>170</v>
      </c>
      <c r="E159" s="296">
        <v>61</v>
      </c>
    </row>
    <row r="160" s="258" customFormat="1" ht="13.9" customHeight="1" spans="1:5">
      <c r="A160" s="293" t="s">
        <v>339</v>
      </c>
      <c r="B160" s="294" t="s">
        <v>168</v>
      </c>
      <c r="C160" s="295" t="s">
        <v>184</v>
      </c>
      <c r="D160" s="294" t="s">
        <v>185</v>
      </c>
      <c r="E160" s="296">
        <v>0</v>
      </c>
    </row>
    <row r="161" s="258" customFormat="1" ht="13.9" customHeight="1" spans="1:5">
      <c r="A161" s="293" t="s">
        <v>339</v>
      </c>
      <c r="B161" s="294" t="s">
        <v>168</v>
      </c>
      <c r="C161" s="295" t="s">
        <v>181</v>
      </c>
      <c r="D161" s="294" t="s">
        <v>340</v>
      </c>
      <c r="E161" s="296">
        <v>20</v>
      </c>
    </row>
    <row r="162" s="258" customFormat="1" ht="13.9" customHeight="1" spans="1:5">
      <c r="A162" s="293" t="s">
        <v>339</v>
      </c>
      <c r="B162" s="294" t="s">
        <v>177</v>
      </c>
      <c r="C162" s="295" t="s">
        <v>169</v>
      </c>
      <c r="D162" s="294" t="s">
        <v>341</v>
      </c>
      <c r="E162" s="296">
        <v>0</v>
      </c>
    </row>
    <row r="163" s="258" customFormat="1" ht="13.9" customHeight="1" spans="1:5">
      <c r="A163" s="293" t="s">
        <v>339</v>
      </c>
      <c r="B163" s="294" t="s">
        <v>177</v>
      </c>
      <c r="C163" s="295" t="s">
        <v>184</v>
      </c>
      <c r="D163" s="294" t="s">
        <v>342</v>
      </c>
      <c r="E163" s="296">
        <v>0</v>
      </c>
    </row>
    <row r="164" s="258" customFormat="1" ht="13.9" customHeight="1" spans="1:5">
      <c r="A164" s="293" t="s">
        <v>339</v>
      </c>
      <c r="B164" s="294" t="s">
        <v>177</v>
      </c>
      <c r="C164" s="295">
        <v>99</v>
      </c>
      <c r="D164" s="294" t="s">
        <v>343</v>
      </c>
      <c r="E164" s="296">
        <v>10</v>
      </c>
    </row>
    <row r="165" s="258" customFormat="1" ht="13.9" customHeight="1" spans="1:5">
      <c r="A165" s="293" t="s">
        <v>339</v>
      </c>
      <c r="B165" s="294" t="s">
        <v>183</v>
      </c>
      <c r="C165" s="295" t="s">
        <v>169</v>
      </c>
      <c r="D165" s="294" t="s">
        <v>344</v>
      </c>
      <c r="E165" s="296">
        <v>10</v>
      </c>
    </row>
    <row r="166" s="258" customFormat="1" ht="13.9" customHeight="1" spans="1:5">
      <c r="A166" s="293" t="s">
        <v>339</v>
      </c>
      <c r="B166" s="294" t="s">
        <v>183</v>
      </c>
      <c r="C166" s="295" t="s">
        <v>184</v>
      </c>
      <c r="D166" s="294" t="s">
        <v>345</v>
      </c>
      <c r="E166" s="296">
        <v>223</v>
      </c>
    </row>
    <row r="167" s="258" customFormat="1" ht="13.9" customHeight="1" spans="1:5">
      <c r="A167" s="293" t="s">
        <v>339</v>
      </c>
      <c r="B167" s="294" t="s">
        <v>183</v>
      </c>
      <c r="C167" s="295" t="s">
        <v>181</v>
      </c>
      <c r="D167" s="294" t="s">
        <v>346</v>
      </c>
      <c r="E167" s="296">
        <v>411</v>
      </c>
    </row>
    <row r="168" s="258" customFormat="1" ht="13.9" customHeight="1" spans="1:5">
      <c r="A168" s="293" t="s">
        <v>339</v>
      </c>
      <c r="B168" s="294" t="s">
        <v>193</v>
      </c>
      <c r="C168" s="295" t="s">
        <v>169</v>
      </c>
      <c r="D168" s="294" t="s">
        <v>347</v>
      </c>
      <c r="E168" s="296">
        <v>0</v>
      </c>
    </row>
    <row r="169" s="258" customFormat="1" ht="13.9" customHeight="1" spans="1:5">
      <c r="A169" s="293" t="s">
        <v>339</v>
      </c>
      <c r="B169" s="294" t="s">
        <v>193</v>
      </c>
      <c r="C169" s="295" t="s">
        <v>184</v>
      </c>
      <c r="D169" s="294" t="s">
        <v>348</v>
      </c>
      <c r="E169" s="296">
        <v>0</v>
      </c>
    </row>
    <row r="170" s="258" customFormat="1" ht="13.9" customHeight="1" spans="1:5">
      <c r="A170" s="293" t="s">
        <v>339</v>
      </c>
      <c r="B170" s="294" t="s">
        <v>193</v>
      </c>
      <c r="C170" s="295" t="s">
        <v>186</v>
      </c>
      <c r="D170" s="294" t="s">
        <v>349</v>
      </c>
      <c r="E170" s="296">
        <v>87</v>
      </c>
    </row>
    <row r="171" s="258" customFormat="1" ht="13.9" customHeight="1" spans="1:5">
      <c r="A171" s="293" t="s">
        <v>339</v>
      </c>
      <c r="B171" s="294" t="s">
        <v>193</v>
      </c>
      <c r="C171" s="295" t="s">
        <v>175</v>
      </c>
      <c r="D171" s="294" t="s">
        <v>350</v>
      </c>
      <c r="E171" s="296">
        <v>722</v>
      </c>
    </row>
    <row r="172" s="258" customFormat="1" ht="13.9" customHeight="1" spans="1:5">
      <c r="A172" s="293" t="s">
        <v>339</v>
      </c>
      <c r="B172" s="294" t="s">
        <v>193</v>
      </c>
      <c r="C172" s="295" t="s">
        <v>268</v>
      </c>
      <c r="D172" s="294" t="s">
        <v>351</v>
      </c>
      <c r="E172" s="296">
        <v>267</v>
      </c>
    </row>
    <row r="173" s="258" customFormat="1" ht="13.9" customHeight="1" spans="1:5">
      <c r="A173" s="293" t="s">
        <v>339</v>
      </c>
      <c r="B173" s="294" t="s">
        <v>193</v>
      </c>
      <c r="C173" s="295">
        <v>99</v>
      </c>
      <c r="D173" s="294" t="s">
        <v>352</v>
      </c>
      <c r="E173" s="296">
        <v>0</v>
      </c>
    </row>
    <row r="174" s="258" customFormat="1" ht="13.9" customHeight="1" spans="1:5">
      <c r="A174" s="293" t="s">
        <v>339</v>
      </c>
      <c r="B174" s="372" t="s">
        <v>173</v>
      </c>
      <c r="C174" s="295">
        <v>99</v>
      </c>
      <c r="D174" s="294" t="s">
        <v>353</v>
      </c>
      <c r="E174" s="296">
        <v>10</v>
      </c>
    </row>
    <row r="175" s="258" customFormat="1" ht="13.9" customHeight="1" spans="1:5">
      <c r="A175" s="293" t="s">
        <v>339</v>
      </c>
      <c r="B175" s="294" t="s">
        <v>204</v>
      </c>
      <c r="C175" s="295" t="s">
        <v>354</v>
      </c>
      <c r="D175" s="294" t="s">
        <v>355</v>
      </c>
      <c r="E175" s="296">
        <v>0</v>
      </c>
    </row>
    <row r="176" s="258" customFormat="1" ht="13.9" customHeight="1" spans="1:5">
      <c r="A176" s="293" t="s">
        <v>339</v>
      </c>
      <c r="B176" s="294" t="s">
        <v>204</v>
      </c>
      <c r="C176" s="295" t="s">
        <v>356</v>
      </c>
      <c r="D176" s="294" t="s">
        <v>357</v>
      </c>
      <c r="E176" s="296">
        <v>152</v>
      </c>
    </row>
    <row r="177" s="258" customFormat="1" ht="13.9" customHeight="1" spans="1:5">
      <c r="A177" s="293" t="s">
        <v>339</v>
      </c>
      <c r="B177" s="294" t="s">
        <v>204</v>
      </c>
      <c r="C177" s="295" t="s">
        <v>181</v>
      </c>
      <c r="D177" s="294" t="s">
        <v>358</v>
      </c>
      <c r="E177" s="296">
        <v>37</v>
      </c>
    </row>
    <row r="178" s="258" customFormat="1" ht="13.9" customHeight="1" spans="1:5">
      <c r="A178" s="293" t="s">
        <v>339</v>
      </c>
      <c r="B178" s="294" t="s">
        <v>207</v>
      </c>
      <c r="C178" s="295" t="s">
        <v>169</v>
      </c>
      <c r="D178" s="294" t="s">
        <v>359</v>
      </c>
      <c r="E178" s="296">
        <v>250</v>
      </c>
    </row>
    <row r="179" s="258" customFormat="1" ht="13.9" customHeight="1" spans="1:5">
      <c r="A179" s="293" t="s">
        <v>339</v>
      </c>
      <c r="B179" s="294" t="s">
        <v>207</v>
      </c>
      <c r="C179" s="295" t="s">
        <v>184</v>
      </c>
      <c r="D179" s="294" t="s">
        <v>360</v>
      </c>
      <c r="E179" s="296">
        <v>647</v>
      </c>
    </row>
    <row r="180" s="258" customFormat="1" ht="13.9" customHeight="1" spans="1:5">
      <c r="A180" s="293" t="s">
        <v>339</v>
      </c>
      <c r="B180" s="295">
        <v>11</v>
      </c>
      <c r="C180" s="295" t="s">
        <v>186</v>
      </c>
      <c r="D180" s="297" t="s">
        <v>361</v>
      </c>
      <c r="E180" s="296">
        <v>24</v>
      </c>
    </row>
    <row r="181" s="258" customFormat="1" ht="13.9" customHeight="1" spans="1:5">
      <c r="A181" s="293" t="s">
        <v>339</v>
      </c>
      <c r="B181" s="294" t="s">
        <v>362</v>
      </c>
      <c r="C181" s="295" t="s">
        <v>184</v>
      </c>
      <c r="D181" s="294" t="s">
        <v>363</v>
      </c>
      <c r="E181" s="296">
        <v>60</v>
      </c>
    </row>
    <row r="182" s="258" customFormat="1" ht="13.9" customHeight="1" spans="1:5">
      <c r="A182" s="293" t="s">
        <v>339</v>
      </c>
      <c r="B182" s="294" t="s">
        <v>209</v>
      </c>
      <c r="C182" s="295" t="s">
        <v>169</v>
      </c>
      <c r="D182" s="294" t="s">
        <v>364</v>
      </c>
      <c r="E182" s="296">
        <v>250</v>
      </c>
    </row>
    <row r="183" s="258" customFormat="1" ht="13.9" customHeight="1" spans="1:5">
      <c r="A183" s="293" t="s">
        <v>339</v>
      </c>
      <c r="B183" s="295">
        <v>14</v>
      </c>
      <c r="C183" s="295" t="s">
        <v>169</v>
      </c>
      <c r="D183" s="294" t="s">
        <v>365</v>
      </c>
      <c r="E183" s="296">
        <v>40</v>
      </c>
    </row>
    <row r="184" s="258" customFormat="1" ht="13.9" customHeight="1" spans="1:5">
      <c r="A184" s="293" t="s">
        <v>339</v>
      </c>
      <c r="B184" s="294" t="s">
        <v>366</v>
      </c>
      <c r="C184" s="295" t="s">
        <v>169</v>
      </c>
      <c r="D184" s="294" t="s">
        <v>170</v>
      </c>
      <c r="E184" s="296">
        <v>0</v>
      </c>
    </row>
    <row r="185" s="258" customFormat="1" ht="13.9" customHeight="1" spans="1:5">
      <c r="A185" s="293" t="s">
        <v>339</v>
      </c>
      <c r="B185" s="294" t="s">
        <v>366</v>
      </c>
      <c r="C185" s="295" t="s">
        <v>171</v>
      </c>
      <c r="D185" s="294" t="s">
        <v>201</v>
      </c>
      <c r="E185" s="296">
        <v>0</v>
      </c>
    </row>
    <row r="186" s="258" customFormat="1" ht="13.9" customHeight="1" spans="1:5">
      <c r="A186" s="293" t="s">
        <v>339</v>
      </c>
      <c r="B186" s="294" t="s">
        <v>366</v>
      </c>
      <c r="C186" s="295" t="s">
        <v>173</v>
      </c>
      <c r="D186" s="294" t="s">
        <v>367</v>
      </c>
      <c r="E186" s="296">
        <v>0</v>
      </c>
    </row>
    <row r="187" s="258" customFormat="1" ht="13.9" customHeight="1" spans="1:5">
      <c r="A187" s="293" t="s">
        <v>339</v>
      </c>
      <c r="B187" s="294" t="s">
        <v>368</v>
      </c>
      <c r="C187" s="295" t="s">
        <v>169</v>
      </c>
      <c r="D187" s="294" t="s">
        <v>369</v>
      </c>
      <c r="E187" s="296">
        <v>452</v>
      </c>
    </row>
    <row r="188" s="258" customFormat="1" ht="13.9" customHeight="1" spans="1:5">
      <c r="A188" s="293" t="s">
        <v>339</v>
      </c>
      <c r="B188" s="295">
        <v>99</v>
      </c>
      <c r="C188" s="295" t="s">
        <v>169</v>
      </c>
      <c r="D188" s="294" t="s">
        <v>370</v>
      </c>
      <c r="E188" s="296">
        <v>19</v>
      </c>
    </row>
    <row r="189" s="258" customFormat="1" ht="13.9" customHeight="1" spans="1:5">
      <c r="A189" s="293" t="s">
        <v>371</v>
      </c>
      <c r="B189" s="294"/>
      <c r="C189" s="295"/>
      <c r="D189" s="294" t="s">
        <v>372</v>
      </c>
      <c r="E189" s="296">
        <v>2427</v>
      </c>
    </row>
    <row r="190" s="258" customFormat="1" ht="13.9" customHeight="1" spans="1:5">
      <c r="A190" s="293" t="s">
        <v>373</v>
      </c>
      <c r="B190" s="294" t="s">
        <v>168</v>
      </c>
      <c r="C190" s="295" t="s">
        <v>181</v>
      </c>
      <c r="D190" s="294" t="s">
        <v>374</v>
      </c>
      <c r="E190" s="296">
        <v>80</v>
      </c>
    </row>
    <row r="191" s="258" customFormat="1" ht="13.9" customHeight="1" spans="1:5">
      <c r="A191" s="293" t="s">
        <v>373</v>
      </c>
      <c r="B191" s="372" t="s">
        <v>186</v>
      </c>
      <c r="C191" s="372" t="s">
        <v>169</v>
      </c>
      <c r="D191" s="297" t="s">
        <v>375</v>
      </c>
      <c r="E191" s="296">
        <v>1520</v>
      </c>
    </row>
    <row r="192" s="258" customFormat="1" ht="13.9" customHeight="1" spans="1:5">
      <c r="A192" s="293" t="s">
        <v>373</v>
      </c>
      <c r="B192" s="372" t="s">
        <v>186</v>
      </c>
      <c r="C192" s="372" t="s">
        <v>184</v>
      </c>
      <c r="D192" s="297" t="s">
        <v>376</v>
      </c>
      <c r="E192" s="296">
        <v>127</v>
      </c>
    </row>
    <row r="193" s="258" customFormat="1" ht="13.9" customHeight="1" spans="1:5">
      <c r="A193" s="293" t="s">
        <v>373</v>
      </c>
      <c r="B193" s="372" t="s">
        <v>186</v>
      </c>
      <c r="C193" s="295" t="s">
        <v>181</v>
      </c>
      <c r="D193" s="297" t="s">
        <v>377</v>
      </c>
      <c r="E193" s="296">
        <v>200</v>
      </c>
    </row>
    <row r="194" s="258" customFormat="1" ht="14.45" customHeight="1" spans="1:5">
      <c r="A194" s="293" t="s">
        <v>373</v>
      </c>
      <c r="B194" s="372" t="s">
        <v>171</v>
      </c>
      <c r="C194" s="372" t="s">
        <v>184</v>
      </c>
      <c r="D194" s="297" t="s">
        <v>378</v>
      </c>
      <c r="E194" s="296">
        <v>400</v>
      </c>
    </row>
    <row r="195" s="258" customFormat="1" ht="14.45" customHeight="1" spans="1:5">
      <c r="A195" s="293" t="s">
        <v>373</v>
      </c>
      <c r="B195" s="295">
        <v>99</v>
      </c>
      <c r="C195" s="372" t="s">
        <v>169</v>
      </c>
      <c r="D195" s="297" t="s">
        <v>379</v>
      </c>
      <c r="E195" s="296">
        <v>100</v>
      </c>
    </row>
    <row r="196" s="258" customFormat="1" ht="13.9" customHeight="1" spans="1:5">
      <c r="A196" s="293" t="s">
        <v>380</v>
      </c>
      <c r="B196" s="294"/>
      <c r="C196" s="295"/>
      <c r="D196" s="294" t="s">
        <v>381</v>
      </c>
      <c r="E196" s="296">
        <v>10229</v>
      </c>
    </row>
    <row r="197" s="258" customFormat="1" ht="13.9" customHeight="1" spans="1:5">
      <c r="A197" s="293" t="s">
        <v>382</v>
      </c>
      <c r="B197" s="294" t="s">
        <v>168</v>
      </c>
      <c r="C197" s="295" t="s">
        <v>169</v>
      </c>
      <c r="D197" s="294" t="s">
        <v>170</v>
      </c>
      <c r="E197" s="296">
        <v>106</v>
      </c>
    </row>
    <row r="198" s="258" customFormat="1" ht="13.9" customHeight="1" spans="1:5">
      <c r="A198" s="293" t="s">
        <v>382</v>
      </c>
      <c r="B198" s="294" t="s">
        <v>168</v>
      </c>
      <c r="C198" s="295" t="s">
        <v>171</v>
      </c>
      <c r="D198" s="294" t="s">
        <v>383</v>
      </c>
      <c r="E198" s="296">
        <v>392</v>
      </c>
    </row>
    <row r="199" s="258" customFormat="1" ht="13.9" customHeight="1" spans="1:5">
      <c r="A199" s="293" t="s">
        <v>382</v>
      </c>
      <c r="B199" s="294" t="s">
        <v>168</v>
      </c>
      <c r="C199" s="295">
        <v>99</v>
      </c>
      <c r="D199" s="297" t="s">
        <v>384</v>
      </c>
      <c r="E199" s="296">
        <v>93</v>
      </c>
    </row>
    <row r="200" s="258" customFormat="1" ht="13.9" customHeight="1" spans="1:5">
      <c r="A200" s="293" t="s">
        <v>382</v>
      </c>
      <c r="B200" s="294" t="s">
        <v>183</v>
      </c>
      <c r="C200" s="295" t="s">
        <v>181</v>
      </c>
      <c r="D200" s="294" t="s">
        <v>385</v>
      </c>
      <c r="E200" s="296">
        <v>4392</v>
      </c>
    </row>
    <row r="201" s="258" customFormat="1" ht="13.9" customHeight="1" spans="1:5">
      <c r="A201" s="293" t="s">
        <v>382</v>
      </c>
      <c r="B201" s="294" t="s">
        <v>195</v>
      </c>
      <c r="C201" s="295" t="s">
        <v>169</v>
      </c>
      <c r="D201" s="294" t="s">
        <v>386</v>
      </c>
      <c r="E201" s="296">
        <v>212</v>
      </c>
    </row>
    <row r="202" s="258" customFormat="1" ht="13.9" customHeight="1" spans="1:5">
      <c r="A202" s="293" t="s">
        <v>382</v>
      </c>
      <c r="B202" s="295">
        <v>99</v>
      </c>
      <c r="C202" s="295" t="s">
        <v>169</v>
      </c>
      <c r="D202" s="297" t="s">
        <v>387</v>
      </c>
      <c r="E202" s="296">
        <v>5034</v>
      </c>
    </row>
    <row r="203" s="258" customFormat="1" ht="13.9" customHeight="1" spans="1:5">
      <c r="A203" s="293" t="s">
        <v>388</v>
      </c>
      <c r="B203" s="294"/>
      <c r="C203" s="295"/>
      <c r="D203" s="294" t="s">
        <v>389</v>
      </c>
      <c r="E203" s="296">
        <v>6037</v>
      </c>
    </row>
    <row r="204" s="258" customFormat="1" ht="13.9" customHeight="1" spans="1:5">
      <c r="A204" s="293" t="s">
        <v>390</v>
      </c>
      <c r="B204" s="294" t="s">
        <v>168</v>
      </c>
      <c r="C204" s="295" t="s">
        <v>169</v>
      </c>
      <c r="D204" s="294" t="s">
        <v>170</v>
      </c>
      <c r="E204" s="296">
        <v>36</v>
      </c>
    </row>
    <row r="205" s="258" customFormat="1" ht="13.9" customHeight="1" spans="1:5">
      <c r="A205" s="293" t="s">
        <v>390</v>
      </c>
      <c r="B205" s="294" t="s">
        <v>168</v>
      </c>
      <c r="C205" s="295" t="s">
        <v>171</v>
      </c>
      <c r="D205" s="294" t="s">
        <v>191</v>
      </c>
      <c r="E205" s="296">
        <v>71</v>
      </c>
    </row>
    <row r="206" s="258" customFormat="1" ht="13.9" customHeight="1" spans="1:5">
      <c r="A206" s="293" t="s">
        <v>390</v>
      </c>
      <c r="B206" s="294" t="s">
        <v>168</v>
      </c>
      <c r="C206" s="295" t="s">
        <v>173</v>
      </c>
      <c r="D206" s="294" t="s">
        <v>391</v>
      </c>
      <c r="E206" s="296">
        <v>20</v>
      </c>
    </row>
    <row r="207" s="258" customFormat="1" ht="13.9" customHeight="1" spans="1:5">
      <c r="A207" s="293" t="s">
        <v>390</v>
      </c>
      <c r="B207" s="294" t="s">
        <v>168</v>
      </c>
      <c r="C207" s="295" t="s">
        <v>175</v>
      </c>
      <c r="D207" s="294" t="s">
        <v>392</v>
      </c>
      <c r="E207" s="296">
        <v>47</v>
      </c>
    </row>
    <row r="208" s="258" customFormat="1" ht="13.9" customHeight="1" spans="1:5">
      <c r="A208" s="293" t="s">
        <v>390</v>
      </c>
      <c r="B208" s="294" t="s">
        <v>168</v>
      </c>
      <c r="C208" s="295" t="s">
        <v>268</v>
      </c>
      <c r="D208" s="294" t="s">
        <v>393</v>
      </c>
      <c r="E208" s="296">
        <v>60</v>
      </c>
    </row>
    <row r="209" s="258" customFormat="1" ht="13.9" customHeight="1" spans="1:5">
      <c r="A209" s="293" t="s">
        <v>390</v>
      </c>
      <c r="B209" s="294" t="s">
        <v>168</v>
      </c>
      <c r="C209" s="295">
        <v>22</v>
      </c>
      <c r="D209" s="299" t="s">
        <v>394</v>
      </c>
      <c r="E209" s="296">
        <v>30</v>
      </c>
    </row>
    <row r="210" s="258" customFormat="1" ht="13.9" customHeight="1" spans="1:5">
      <c r="A210" s="293" t="s">
        <v>390</v>
      </c>
      <c r="B210" s="294" t="s">
        <v>168</v>
      </c>
      <c r="C210" s="295">
        <v>24</v>
      </c>
      <c r="D210" s="299" t="s">
        <v>395</v>
      </c>
      <c r="E210" s="296">
        <v>50</v>
      </c>
    </row>
    <row r="211" s="258" customFormat="1" ht="13.9" customHeight="1" spans="1:5">
      <c r="A211" s="293" t="s">
        <v>390</v>
      </c>
      <c r="B211" s="294" t="s">
        <v>168</v>
      </c>
      <c r="C211" s="295">
        <v>25</v>
      </c>
      <c r="D211" s="297" t="s">
        <v>396</v>
      </c>
      <c r="E211" s="296">
        <v>58</v>
      </c>
    </row>
    <row r="212" s="258" customFormat="1" ht="13.9" customHeight="1" spans="1:5">
      <c r="A212" s="293" t="s">
        <v>390</v>
      </c>
      <c r="B212" s="294" t="s">
        <v>168</v>
      </c>
      <c r="C212" s="295">
        <v>42</v>
      </c>
      <c r="D212" s="297" t="s">
        <v>397</v>
      </c>
      <c r="E212" s="296">
        <v>0</v>
      </c>
    </row>
    <row r="213" s="258" customFormat="1" ht="13.9" customHeight="1" spans="1:5">
      <c r="A213" s="293" t="s">
        <v>390</v>
      </c>
      <c r="B213" s="294" t="s">
        <v>168</v>
      </c>
      <c r="C213" s="295" t="s">
        <v>398</v>
      </c>
      <c r="D213" s="294" t="s">
        <v>399</v>
      </c>
      <c r="E213" s="296">
        <v>0</v>
      </c>
    </row>
    <row r="214" s="258" customFormat="1" ht="13.9" customHeight="1" spans="1:5">
      <c r="A214" s="293" t="s">
        <v>390</v>
      </c>
      <c r="B214" s="294" t="s">
        <v>168</v>
      </c>
      <c r="C214" s="295" t="s">
        <v>181</v>
      </c>
      <c r="D214" s="294" t="s">
        <v>400</v>
      </c>
      <c r="E214" s="296">
        <v>968</v>
      </c>
    </row>
    <row r="215" s="258" customFormat="1" ht="13.9" customHeight="1" spans="1:5">
      <c r="A215" s="293" t="s">
        <v>390</v>
      </c>
      <c r="B215" s="294" t="s">
        <v>177</v>
      </c>
      <c r="C215" s="372" t="s">
        <v>268</v>
      </c>
      <c r="D215" s="297" t="s">
        <v>401</v>
      </c>
      <c r="E215" s="296">
        <v>21</v>
      </c>
    </row>
    <row r="216" s="258" customFormat="1" ht="13.9" customHeight="1" spans="1:5">
      <c r="A216" s="293" t="s">
        <v>390</v>
      </c>
      <c r="B216" s="294" t="s">
        <v>177</v>
      </c>
      <c r="C216" s="295">
        <v>12</v>
      </c>
      <c r="D216" s="297" t="s">
        <v>402</v>
      </c>
      <c r="E216" s="296">
        <v>205</v>
      </c>
    </row>
    <row r="217" s="258" customFormat="1" ht="13.9" customHeight="1" spans="1:5">
      <c r="A217" s="293" t="s">
        <v>390</v>
      </c>
      <c r="B217" s="294" t="s">
        <v>177</v>
      </c>
      <c r="C217" s="295">
        <v>34</v>
      </c>
      <c r="D217" s="297" t="s">
        <v>403</v>
      </c>
      <c r="E217" s="296">
        <v>5</v>
      </c>
    </row>
    <row r="218" s="258" customFormat="1" ht="13.9" customHeight="1" spans="1:5">
      <c r="A218" s="293" t="s">
        <v>390</v>
      </c>
      <c r="B218" s="294" t="s">
        <v>177</v>
      </c>
      <c r="C218" s="295">
        <v>99</v>
      </c>
      <c r="D218" s="294" t="s">
        <v>404</v>
      </c>
      <c r="E218" s="296">
        <v>200</v>
      </c>
    </row>
    <row r="219" s="258" customFormat="1" ht="13.9" customHeight="1" spans="1:5">
      <c r="A219" s="293" t="s">
        <v>390</v>
      </c>
      <c r="B219" s="294" t="s">
        <v>183</v>
      </c>
      <c r="C219" s="295" t="s">
        <v>169</v>
      </c>
      <c r="D219" s="294" t="s">
        <v>170</v>
      </c>
      <c r="E219" s="296">
        <v>0</v>
      </c>
    </row>
    <row r="220" s="258" customFormat="1" ht="13.9" customHeight="1" spans="1:5">
      <c r="A220" s="293" t="s">
        <v>390</v>
      </c>
      <c r="B220" s="294" t="s">
        <v>183</v>
      </c>
      <c r="C220" s="372" t="s">
        <v>171</v>
      </c>
      <c r="D220" s="294" t="s">
        <v>405</v>
      </c>
      <c r="E220" s="296">
        <v>5</v>
      </c>
    </row>
    <row r="221" s="258" customFormat="1" ht="13.9" customHeight="1" spans="1:5">
      <c r="A221" s="293" t="s">
        <v>390</v>
      </c>
      <c r="B221" s="294" t="s">
        <v>183</v>
      </c>
      <c r="C221" s="372" t="s">
        <v>179</v>
      </c>
      <c r="D221" s="294" t="s">
        <v>406</v>
      </c>
      <c r="E221" s="296">
        <v>0</v>
      </c>
    </row>
    <row r="222" s="258" customFormat="1" ht="13.9" customHeight="1" spans="1:5">
      <c r="A222" s="293" t="s">
        <v>390</v>
      </c>
      <c r="B222" s="294" t="s">
        <v>183</v>
      </c>
      <c r="C222" s="372" t="s">
        <v>175</v>
      </c>
      <c r="D222" s="297" t="s">
        <v>407</v>
      </c>
      <c r="E222" s="296">
        <v>0</v>
      </c>
    </row>
    <row r="223" s="258" customFormat="1" ht="13.9" customHeight="1" spans="1:5">
      <c r="A223" s="293" t="s">
        <v>390</v>
      </c>
      <c r="B223" s="294" t="s">
        <v>183</v>
      </c>
      <c r="C223" s="295" t="s">
        <v>408</v>
      </c>
      <c r="D223" s="294" t="s">
        <v>409</v>
      </c>
      <c r="E223" s="296">
        <v>0</v>
      </c>
    </row>
    <row r="224" s="258" customFormat="1" ht="13.9" customHeight="1" spans="1:5">
      <c r="A224" s="293" t="s">
        <v>390</v>
      </c>
      <c r="B224" s="294" t="s">
        <v>183</v>
      </c>
      <c r="C224" s="295">
        <v>35</v>
      </c>
      <c r="D224" s="294" t="s">
        <v>410</v>
      </c>
      <c r="E224" s="296">
        <v>10</v>
      </c>
    </row>
    <row r="225" s="258" customFormat="1" ht="13.9" customHeight="1" spans="1:5">
      <c r="A225" s="293" t="s">
        <v>390</v>
      </c>
      <c r="B225" s="294" t="s">
        <v>183</v>
      </c>
      <c r="C225" s="295">
        <v>99</v>
      </c>
      <c r="D225" s="294" t="s">
        <v>411</v>
      </c>
      <c r="E225" s="296">
        <v>60</v>
      </c>
    </row>
    <row r="226" s="258" customFormat="1" ht="13.9" customHeight="1" spans="1:5">
      <c r="A226" s="293" t="s">
        <v>390</v>
      </c>
      <c r="B226" s="294" t="s">
        <v>195</v>
      </c>
      <c r="C226" s="295" t="s">
        <v>169</v>
      </c>
      <c r="D226" s="294" t="s">
        <v>170</v>
      </c>
      <c r="E226" s="296">
        <v>7</v>
      </c>
    </row>
    <row r="227" s="258" customFormat="1" ht="13.9" customHeight="1" spans="1:5">
      <c r="A227" s="293" t="s">
        <v>390</v>
      </c>
      <c r="B227" s="294" t="s">
        <v>195</v>
      </c>
      <c r="C227" s="372" t="s">
        <v>171</v>
      </c>
      <c r="D227" s="297" t="s">
        <v>412</v>
      </c>
      <c r="E227" s="296">
        <v>2088</v>
      </c>
    </row>
    <row r="228" s="258" customFormat="1" ht="13.9" customHeight="1" spans="1:5">
      <c r="A228" s="293" t="s">
        <v>390</v>
      </c>
      <c r="B228" s="294" t="s">
        <v>195</v>
      </c>
      <c r="C228" s="295" t="s">
        <v>179</v>
      </c>
      <c r="D228" s="294" t="s">
        <v>413</v>
      </c>
      <c r="E228" s="296">
        <v>730</v>
      </c>
    </row>
    <row r="229" s="258" customFormat="1" ht="13.9" customHeight="1" spans="1:5">
      <c r="A229" s="293" t="s">
        <v>390</v>
      </c>
      <c r="B229" s="294" t="s">
        <v>195</v>
      </c>
      <c r="C229" s="295" t="s">
        <v>173</v>
      </c>
      <c r="D229" s="297" t="s">
        <v>414</v>
      </c>
      <c r="E229" s="296">
        <v>0</v>
      </c>
    </row>
    <row r="230" s="258" customFormat="1" ht="13.9" customHeight="1" spans="1:5">
      <c r="A230" s="293" t="s">
        <v>390</v>
      </c>
      <c r="B230" s="294" t="s">
        <v>195</v>
      </c>
      <c r="C230" s="295" t="s">
        <v>196</v>
      </c>
      <c r="D230" s="297" t="s">
        <v>415</v>
      </c>
      <c r="E230" s="296">
        <v>0</v>
      </c>
    </row>
    <row r="231" s="258" customFormat="1" ht="13.9" customHeight="1" spans="1:5">
      <c r="A231" s="293" t="s">
        <v>390</v>
      </c>
      <c r="B231" s="294" t="s">
        <v>195</v>
      </c>
      <c r="C231" s="295">
        <v>50</v>
      </c>
      <c r="D231" s="297" t="s">
        <v>416</v>
      </c>
      <c r="E231" s="296">
        <v>33</v>
      </c>
    </row>
    <row r="232" s="258" customFormat="1" ht="13.9" customHeight="1" spans="1:5">
      <c r="A232" s="293" t="s">
        <v>390</v>
      </c>
      <c r="B232" s="294" t="s">
        <v>195</v>
      </c>
      <c r="C232" s="295">
        <v>99</v>
      </c>
      <c r="D232" s="297" t="s">
        <v>417</v>
      </c>
      <c r="E232" s="296">
        <v>60</v>
      </c>
    </row>
    <row r="233" s="258" customFormat="1" ht="13.9" customHeight="1" spans="1:5">
      <c r="A233" s="293" t="s">
        <v>390</v>
      </c>
      <c r="B233" s="372" t="s">
        <v>173</v>
      </c>
      <c r="C233" s="295">
        <v>99</v>
      </c>
      <c r="D233" s="297" t="s">
        <v>418</v>
      </c>
      <c r="E233" s="296">
        <v>0</v>
      </c>
    </row>
    <row r="234" s="258" customFormat="1" ht="13.9" customHeight="1" spans="1:5">
      <c r="A234" s="293" t="s">
        <v>390</v>
      </c>
      <c r="B234" s="372" t="s">
        <v>196</v>
      </c>
      <c r="C234" s="372" t="s">
        <v>169</v>
      </c>
      <c r="D234" s="297" t="s">
        <v>419</v>
      </c>
      <c r="E234" s="296">
        <v>0</v>
      </c>
    </row>
    <row r="235" s="258" customFormat="1" ht="13.9" customHeight="1" spans="1:5">
      <c r="A235" s="293" t="s">
        <v>390</v>
      </c>
      <c r="B235" s="372" t="s">
        <v>196</v>
      </c>
      <c r="C235" s="295" t="s">
        <v>179</v>
      </c>
      <c r="D235" s="297" t="s">
        <v>420</v>
      </c>
      <c r="E235" s="296">
        <v>679</v>
      </c>
    </row>
    <row r="236" s="258" customFormat="1" ht="13.9" customHeight="1" spans="1:5">
      <c r="A236" s="293" t="s">
        <v>390</v>
      </c>
      <c r="B236" s="372" t="s">
        <v>175</v>
      </c>
      <c r="C236" s="372" t="s">
        <v>186</v>
      </c>
      <c r="D236" s="297" t="s">
        <v>421</v>
      </c>
      <c r="E236" s="296">
        <v>34</v>
      </c>
    </row>
    <row r="237" s="258" customFormat="1" ht="13.9" customHeight="1" spans="1:5">
      <c r="A237" s="293" t="s">
        <v>390</v>
      </c>
      <c r="B237" s="295">
        <v>99</v>
      </c>
      <c r="C237" s="295">
        <v>99</v>
      </c>
      <c r="D237" s="297" t="s">
        <v>422</v>
      </c>
      <c r="E237" s="296">
        <v>560</v>
      </c>
    </row>
    <row r="238" s="258" customFormat="1" ht="13.9" customHeight="1" spans="1:5">
      <c r="A238" s="293" t="s">
        <v>423</v>
      </c>
      <c r="B238" s="294"/>
      <c r="C238" s="295"/>
      <c r="D238" s="294" t="s">
        <v>424</v>
      </c>
      <c r="E238" s="296">
        <v>108</v>
      </c>
    </row>
    <row r="239" s="258" customFormat="1" ht="13.9" customHeight="1" spans="1:5">
      <c r="A239" s="293" t="s">
        <v>425</v>
      </c>
      <c r="B239" s="294" t="s">
        <v>168</v>
      </c>
      <c r="C239" s="372" t="s">
        <v>171</v>
      </c>
      <c r="D239" s="297" t="s">
        <v>426</v>
      </c>
      <c r="E239" s="296">
        <v>0</v>
      </c>
    </row>
    <row r="240" s="258" customFormat="1" ht="13.9" customHeight="1" spans="1:5">
      <c r="A240" s="293" t="s">
        <v>425</v>
      </c>
      <c r="B240" s="294" t="s">
        <v>168</v>
      </c>
      <c r="C240" s="295" t="s">
        <v>173</v>
      </c>
      <c r="D240" s="294" t="s">
        <v>427</v>
      </c>
      <c r="E240" s="296">
        <v>108</v>
      </c>
    </row>
    <row r="241" s="258" customFormat="1" ht="13.9" customHeight="1" spans="1:5">
      <c r="A241" s="293" t="s">
        <v>428</v>
      </c>
      <c r="B241" s="294"/>
      <c r="C241" s="295"/>
      <c r="D241" s="294" t="s">
        <v>429</v>
      </c>
      <c r="E241" s="296">
        <v>1552</v>
      </c>
    </row>
    <row r="242" s="258" customFormat="1" ht="13.9" customHeight="1" spans="1:5">
      <c r="A242" s="373" t="s">
        <v>428</v>
      </c>
      <c r="B242" s="372" t="s">
        <v>184</v>
      </c>
      <c r="C242" s="295">
        <v>99</v>
      </c>
      <c r="D242" s="299" t="s">
        <v>430</v>
      </c>
      <c r="E242" s="296">
        <v>100</v>
      </c>
    </row>
    <row r="243" s="258" customFormat="1" ht="13.9" customHeight="1" spans="1:5">
      <c r="A243" s="293" t="s">
        <v>431</v>
      </c>
      <c r="B243" s="295" t="s">
        <v>179</v>
      </c>
      <c r="C243" s="295" t="s">
        <v>169</v>
      </c>
      <c r="D243" s="297" t="s">
        <v>170</v>
      </c>
      <c r="E243" s="296">
        <v>46</v>
      </c>
    </row>
    <row r="244" s="258" customFormat="1" ht="13.9" customHeight="1" spans="1:5">
      <c r="A244" s="293" t="s">
        <v>431</v>
      </c>
      <c r="B244" s="295" t="s">
        <v>179</v>
      </c>
      <c r="C244" s="295">
        <v>10</v>
      </c>
      <c r="D244" s="297" t="s">
        <v>432</v>
      </c>
      <c r="E244" s="296">
        <v>600</v>
      </c>
    </row>
    <row r="245" s="258" customFormat="1" ht="13.9" customHeight="1" spans="1:5">
      <c r="A245" s="293" t="s">
        <v>431</v>
      </c>
      <c r="B245" s="372" t="s">
        <v>179</v>
      </c>
      <c r="C245" s="295">
        <v>99</v>
      </c>
      <c r="D245" s="297" t="s">
        <v>433</v>
      </c>
      <c r="E245" s="296">
        <v>131</v>
      </c>
    </row>
    <row r="246" s="258" customFormat="1" ht="13.9" customHeight="1" spans="1:5">
      <c r="A246" s="293" t="s">
        <v>431</v>
      </c>
      <c r="B246" s="294" t="s">
        <v>206</v>
      </c>
      <c r="C246" s="295" t="s">
        <v>169</v>
      </c>
      <c r="D246" s="294" t="s">
        <v>170</v>
      </c>
      <c r="E246" s="296">
        <v>0</v>
      </c>
    </row>
    <row r="247" s="258" customFormat="1" ht="13.9" customHeight="1" spans="1:5">
      <c r="A247" s="293" t="s">
        <v>431</v>
      </c>
      <c r="B247" s="294" t="s">
        <v>206</v>
      </c>
      <c r="C247" s="372" t="s">
        <v>179</v>
      </c>
      <c r="D247" s="294" t="s">
        <v>434</v>
      </c>
      <c r="E247" s="296">
        <v>445</v>
      </c>
    </row>
    <row r="248" s="258" customFormat="1" ht="13.9" customHeight="1" spans="1:5">
      <c r="A248" s="293" t="s">
        <v>431</v>
      </c>
      <c r="B248" s="294" t="s">
        <v>206</v>
      </c>
      <c r="C248" s="295" t="s">
        <v>181</v>
      </c>
      <c r="D248" s="294" t="s">
        <v>435</v>
      </c>
      <c r="E248" s="296">
        <v>0</v>
      </c>
    </row>
    <row r="249" s="258" customFormat="1" ht="13.9" customHeight="1" spans="1:5">
      <c r="A249" s="293" t="s">
        <v>431</v>
      </c>
      <c r="B249" s="294" t="s">
        <v>291</v>
      </c>
      <c r="C249" s="295" t="s">
        <v>181</v>
      </c>
      <c r="D249" s="294" t="s">
        <v>436</v>
      </c>
      <c r="E249" s="296">
        <v>230</v>
      </c>
    </row>
    <row r="250" s="258" customFormat="1" ht="13.9" customHeight="1" spans="1:5">
      <c r="A250" s="293" t="s">
        <v>437</v>
      </c>
      <c r="B250" s="294"/>
      <c r="C250" s="295"/>
      <c r="D250" s="294" t="s">
        <v>438</v>
      </c>
      <c r="E250" s="296">
        <v>39</v>
      </c>
    </row>
    <row r="251" s="258" customFormat="1" ht="13.9" customHeight="1" spans="1:5">
      <c r="A251" s="293" t="s">
        <v>439</v>
      </c>
      <c r="B251" s="294" t="s">
        <v>177</v>
      </c>
      <c r="C251" s="295" t="s">
        <v>169</v>
      </c>
      <c r="D251" s="294" t="s">
        <v>170</v>
      </c>
      <c r="E251" s="296">
        <v>29</v>
      </c>
    </row>
    <row r="252" s="258" customFormat="1" ht="13.9" customHeight="1" spans="1:5">
      <c r="A252" s="293" t="s">
        <v>439</v>
      </c>
      <c r="B252" s="294" t="s">
        <v>177</v>
      </c>
      <c r="C252" s="295">
        <v>99</v>
      </c>
      <c r="D252" s="297" t="s">
        <v>440</v>
      </c>
      <c r="E252" s="296">
        <v>10</v>
      </c>
    </row>
    <row r="253" s="258" customFormat="1" ht="13.9" customHeight="1" spans="1:5">
      <c r="A253" s="293" t="s">
        <v>441</v>
      </c>
      <c r="B253" s="294"/>
      <c r="C253" s="295"/>
      <c r="D253" s="297" t="s">
        <v>442</v>
      </c>
      <c r="E253" s="296">
        <v>63</v>
      </c>
    </row>
    <row r="254" s="258" customFormat="1" ht="13.9" customHeight="1" spans="1:5">
      <c r="A254" s="298" t="s">
        <v>441</v>
      </c>
      <c r="B254" s="295">
        <v>99</v>
      </c>
      <c r="C254" s="372" t="s">
        <v>169</v>
      </c>
      <c r="D254" s="297" t="s">
        <v>443</v>
      </c>
      <c r="E254" s="296">
        <v>63</v>
      </c>
    </row>
    <row r="255" s="258" customFormat="1" ht="13.9" customHeight="1" spans="1:5">
      <c r="A255" s="293" t="s">
        <v>444</v>
      </c>
      <c r="B255" s="294"/>
      <c r="C255" s="295"/>
      <c r="D255" s="294" t="s">
        <v>445</v>
      </c>
      <c r="E255" s="296">
        <v>345</v>
      </c>
    </row>
    <row r="256" s="258" customFormat="1" ht="13.9" customHeight="1" spans="1:5">
      <c r="A256" s="293" t="s">
        <v>446</v>
      </c>
      <c r="B256" s="294" t="s">
        <v>168</v>
      </c>
      <c r="C256" s="295" t="s">
        <v>169</v>
      </c>
      <c r="D256" s="294" t="s">
        <v>170</v>
      </c>
      <c r="E256" s="296">
        <v>214</v>
      </c>
    </row>
    <row r="257" s="258" customFormat="1" ht="13.9" customHeight="1" spans="1:5">
      <c r="A257" s="293" t="s">
        <v>446</v>
      </c>
      <c r="B257" s="294" t="s">
        <v>168</v>
      </c>
      <c r="C257" s="295" t="s">
        <v>179</v>
      </c>
      <c r="D257" s="294" t="s">
        <v>447</v>
      </c>
      <c r="E257" s="296">
        <v>0</v>
      </c>
    </row>
    <row r="258" s="258" customFormat="1" ht="13.9" customHeight="1" spans="1:5">
      <c r="A258" s="293" t="s">
        <v>446</v>
      </c>
      <c r="B258" s="294" t="s">
        <v>168</v>
      </c>
      <c r="C258" s="295">
        <v>13</v>
      </c>
      <c r="D258" s="297" t="s">
        <v>448</v>
      </c>
      <c r="E258" s="296">
        <v>0</v>
      </c>
    </row>
    <row r="259" s="258" customFormat="1" ht="13.9" customHeight="1" spans="1:5">
      <c r="A259" s="293" t="s">
        <v>446</v>
      </c>
      <c r="B259" s="294" t="s">
        <v>168</v>
      </c>
      <c r="C259" s="295">
        <v>99</v>
      </c>
      <c r="D259" s="297" t="s">
        <v>449</v>
      </c>
      <c r="E259" s="296">
        <v>121</v>
      </c>
    </row>
    <row r="260" s="258" customFormat="1" ht="13.9" customHeight="1" spans="1:5">
      <c r="A260" s="293" t="s">
        <v>446</v>
      </c>
      <c r="B260" s="294" t="s">
        <v>195</v>
      </c>
      <c r="C260" s="295" t="s">
        <v>268</v>
      </c>
      <c r="D260" s="294" t="s">
        <v>450</v>
      </c>
      <c r="E260" s="296">
        <v>10</v>
      </c>
    </row>
    <row r="261" s="258" customFormat="1" ht="13.9" customHeight="1" spans="1:5">
      <c r="A261" s="293" t="s">
        <v>446</v>
      </c>
      <c r="B261" s="298" t="s">
        <v>181</v>
      </c>
      <c r="C261" s="298" t="s">
        <v>169</v>
      </c>
      <c r="D261" s="294" t="s">
        <v>451</v>
      </c>
      <c r="E261" s="296">
        <v>0</v>
      </c>
    </row>
    <row r="262" s="258" customFormat="1" ht="13.9" customHeight="1" spans="1:5">
      <c r="A262" s="293" t="s">
        <v>452</v>
      </c>
      <c r="B262" s="294"/>
      <c r="C262" s="295"/>
      <c r="D262" s="294" t="s">
        <v>453</v>
      </c>
      <c r="E262" s="296">
        <v>13077</v>
      </c>
    </row>
    <row r="263" s="258" customFormat="1" ht="13.9" customHeight="1" spans="1:5">
      <c r="A263" s="293" t="s">
        <v>454</v>
      </c>
      <c r="B263" s="294" t="s">
        <v>168</v>
      </c>
      <c r="C263" s="372" t="s">
        <v>186</v>
      </c>
      <c r="D263" s="297" t="s">
        <v>455</v>
      </c>
      <c r="E263" s="296">
        <v>10653</v>
      </c>
    </row>
    <row r="264" s="258" customFormat="1" ht="13.9" customHeight="1" spans="1:5">
      <c r="A264" s="293" t="s">
        <v>454</v>
      </c>
      <c r="B264" s="294" t="s">
        <v>168</v>
      </c>
      <c r="C264" s="295">
        <v>99</v>
      </c>
      <c r="D264" s="297" t="s">
        <v>456</v>
      </c>
      <c r="E264" s="296">
        <v>1400</v>
      </c>
    </row>
    <row r="265" s="258" customFormat="1" ht="13.9" customHeight="1" spans="1:5">
      <c r="A265" s="293" t="s">
        <v>454</v>
      </c>
      <c r="B265" s="294" t="s">
        <v>177</v>
      </c>
      <c r="C265" s="295" t="s">
        <v>169</v>
      </c>
      <c r="D265" s="294" t="s">
        <v>457</v>
      </c>
      <c r="E265" s="296">
        <v>1024</v>
      </c>
    </row>
    <row r="266" s="258" customFormat="1" ht="13.9" customHeight="1" spans="1:5">
      <c r="A266" s="293" t="s">
        <v>454</v>
      </c>
      <c r="B266" s="294" t="s">
        <v>183</v>
      </c>
      <c r="C266" s="295">
        <v>99</v>
      </c>
      <c r="D266" s="297" t="s">
        <v>458</v>
      </c>
      <c r="E266" s="296">
        <v>0</v>
      </c>
    </row>
    <row r="267" s="258" customFormat="1" ht="13.9" customHeight="1" spans="1:5">
      <c r="A267" s="293" t="s">
        <v>459</v>
      </c>
      <c r="B267" s="294"/>
      <c r="C267" s="295"/>
      <c r="D267" s="294" t="s">
        <v>460</v>
      </c>
      <c r="E267" s="296">
        <v>0</v>
      </c>
    </row>
    <row r="268" s="258" customFormat="1" ht="13.9" customHeight="1" spans="1:5">
      <c r="A268" s="293" t="s">
        <v>461</v>
      </c>
      <c r="B268" s="294" t="s">
        <v>168</v>
      </c>
      <c r="C268" s="295" t="s">
        <v>169</v>
      </c>
      <c r="D268" s="294" t="s">
        <v>170</v>
      </c>
      <c r="E268" s="296">
        <v>0</v>
      </c>
    </row>
    <row r="269" s="258" customFormat="1" ht="13.9" customHeight="1" spans="1:5">
      <c r="A269" s="293" t="s">
        <v>461</v>
      </c>
      <c r="B269" s="294" t="s">
        <v>168</v>
      </c>
      <c r="C269" s="295" t="s">
        <v>181</v>
      </c>
      <c r="D269" s="294" t="s">
        <v>462</v>
      </c>
      <c r="E269" s="296">
        <v>0</v>
      </c>
    </row>
    <row r="270" s="258" customFormat="1" ht="13.9" customHeight="1" spans="1:5">
      <c r="A270" s="293" t="s">
        <v>461</v>
      </c>
      <c r="B270" s="294" t="s">
        <v>177</v>
      </c>
      <c r="C270" s="295" t="s">
        <v>169</v>
      </c>
      <c r="D270" s="294" t="s">
        <v>170</v>
      </c>
      <c r="E270" s="296">
        <v>0</v>
      </c>
    </row>
    <row r="271" s="258" customFormat="1" ht="13.9" customHeight="1" spans="1:5">
      <c r="A271" s="293" t="s">
        <v>461</v>
      </c>
      <c r="B271" s="294" t="s">
        <v>193</v>
      </c>
      <c r="C271" s="295" t="s">
        <v>169</v>
      </c>
      <c r="D271" s="294" t="s">
        <v>463</v>
      </c>
      <c r="E271" s="296">
        <v>0</v>
      </c>
    </row>
    <row r="272" s="258" customFormat="1" ht="13.9" customHeight="1" spans="1:5">
      <c r="A272" s="293" t="s">
        <v>464</v>
      </c>
      <c r="B272" s="294"/>
      <c r="C272" s="295"/>
      <c r="D272" s="294" t="s">
        <v>465</v>
      </c>
      <c r="E272" s="296">
        <v>423</v>
      </c>
    </row>
    <row r="273" s="258" customFormat="1" ht="13.9" customHeight="1" spans="1:5">
      <c r="A273" s="293" t="s">
        <v>466</v>
      </c>
      <c r="B273" s="294" t="s">
        <v>168</v>
      </c>
      <c r="C273" s="295" t="s">
        <v>169</v>
      </c>
      <c r="D273" s="294" t="s">
        <v>170</v>
      </c>
      <c r="E273" s="296">
        <v>29</v>
      </c>
    </row>
    <row r="274" s="258" customFormat="1" ht="13.9" customHeight="1" spans="1:5">
      <c r="A274" s="293" t="s">
        <v>466</v>
      </c>
      <c r="B274" s="294" t="s">
        <v>168</v>
      </c>
      <c r="C274" s="372" t="s">
        <v>173</v>
      </c>
      <c r="D274" s="297" t="s">
        <v>467</v>
      </c>
      <c r="E274" s="296">
        <v>10</v>
      </c>
    </row>
    <row r="275" s="258" customFormat="1" ht="13.9" customHeight="1" spans="1:5">
      <c r="A275" s="293" t="s">
        <v>466</v>
      </c>
      <c r="B275" s="294" t="s">
        <v>168</v>
      </c>
      <c r="C275" s="295" t="s">
        <v>468</v>
      </c>
      <c r="D275" s="294" t="s">
        <v>469</v>
      </c>
      <c r="E275" s="296">
        <v>50</v>
      </c>
    </row>
    <row r="276" s="258" customFormat="1" ht="13.9" customHeight="1" spans="1:5">
      <c r="A276" s="293" t="s">
        <v>466</v>
      </c>
      <c r="B276" s="294" t="s">
        <v>177</v>
      </c>
      <c r="C276" s="372" t="s">
        <v>171</v>
      </c>
      <c r="D276" s="297" t="s">
        <v>470</v>
      </c>
      <c r="E276" s="296">
        <v>310</v>
      </c>
    </row>
    <row r="277" s="258" customFormat="1" ht="13.9" customHeight="1" spans="1:5">
      <c r="A277" s="293" t="s">
        <v>466</v>
      </c>
      <c r="B277" s="294"/>
      <c r="C277" s="295"/>
      <c r="D277" s="297" t="s">
        <v>471</v>
      </c>
      <c r="E277" s="296">
        <v>2</v>
      </c>
    </row>
    <row r="278" s="258" customFormat="1" ht="13.9" customHeight="1" spans="1:5">
      <c r="A278" s="298" t="s">
        <v>464</v>
      </c>
      <c r="B278" s="372" t="s">
        <v>196</v>
      </c>
      <c r="C278" s="372" t="s">
        <v>186</v>
      </c>
      <c r="D278" s="297" t="s">
        <v>472</v>
      </c>
      <c r="E278" s="296">
        <v>10</v>
      </c>
    </row>
    <row r="279" s="258" customFormat="1" ht="13.9" customHeight="1" spans="1:5">
      <c r="A279" s="293" t="s">
        <v>466</v>
      </c>
      <c r="B279" s="372" t="s">
        <v>196</v>
      </c>
      <c r="C279" s="295">
        <v>99</v>
      </c>
      <c r="D279" s="297" t="s">
        <v>473</v>
      </c>
      <c r="E279" s="296">
        <v>12</v>
      </c>
    </row>
    <row r="280" s="258" customFormat="1" ht="13.9" customHeight="1" spans="1:5">
      <c r="A280" s="293" t="s">
        <v>474</v>
      </c>
      <c r="B280" s="294"/>
      <c r="C280" s="295"/>
      <c r="D280" s="294" t="s">
        <v>475</v>
      </c>
      <c r="E280" s="296">
        <v>800</v>
      </c>
    </row>
    <row r="281" s="258" customFormat="1" ht="13.9" customHeight="1" spans="1:5">
      <c r="A281" s="293" t="s">
        <v>476</v>
      </c>
      <c r="B281" s="294" t="s">
        <v>477</v>
      </c>
      <c r="C281" s="295"/>
      <c r="D281" s="294" t="s">
        <v>478</v>
      </c>
      <c r="E281" s="296">
        <v>800</v>
      </c>
    </row>
    <row r="282" s="258" customFormat="1" ht="13.9" customHeight="1" spans="1:5">
      <c r="A282" s="293" t="s">
        <v>479</v>
      </c>
      <c r="B282" s="294"/>
      <c r="C282" s="295"/>
      <c r="D282" s="299" t="s">
        <v>480</v>
      </c>
      <c r="E282" s="296">
        <v>0</v>
      </c>
    </row>
    <row r="283" s="258" customFormat="1" ht="13.9" customHeight="1" spans="1:5">
      <c r="A283" s="293" t="s">
        <v>479</v>
      </c>
      <c r="B283" s="294">
        <v>99</v>
      </c>
      <c r="C283" s="372" t="s">
        <v>169</v>
      </c>
      <c r="D283" s="299" t="s">
        <v>481</v>
      </c>
      <c r="E283" s="296">
        <v>0</v>
      </c>
    </row>
    <row r="284" s="258" customFormat="1" ht="13.9" customHeight="1" spans="1:5">
      <c r="A284" s="293" t="s">
        <v>482</v>
      </c>
      <c r="B284" s="294"/>
      <c r="C284" s="295"/>
      <c r="D284" s="297" t="s">
        <v>483</v>
      </c>
      <c r="E284" s="296">
        <v>4904</v>
      </c>
    </row>
    <row r="285" s="258" customFormat="1" ht="13.9" customHeight="1" spans="1:5">
      <c r="A285" s="298" t="s">
        <v>482</v>
      </c>
      <c r="B285" s="372" t="s">
        <v>186</v>
      </c>
      <c r="C285" s="372" t="s">
        <v>171</v>
      </c>
      <c r="D285" s="297" t="s">
        <v>484</v>
      </c>
      <c r="E285" s="296">
        <v>4904</v>
      </c>
    </row>
    <row r="286" ht="13.5" spans="4:5">
      <c r="D286" s="256"/>
      <c r="E286" s="300"/>
    </row>
    <row r="287" ht="13.5" spans="4:4">
      <c r="D287" s="256"/>
    </row>
    <row r="288" ht="13.5" spans="4:4">
      <c r="D288" s="256"/>
    </row>
    <row r="289" ht="13.5" spans="4:4">
      <c r="D289" s="256"/>
    </row>
    <row r="290" ht="13.5" spans="4:4">
      <c r="D290" s="256"/>
    </row>
    <row r="291" ht="13.5" spans="4:4">
      <c r="D291" s="256"/>
    </row>
    <row r="292" ht="13.5" spans="4:4">
      <c r="D292" s="256"/>
    </row>
    <row r="293" ht="13.5" spans="4:4">
      <c r="D293" s="256"/>
    </row>
    <row r="294" ht="13.5" spans="4:4">
      <c r="D294" s="256"/>
    </row>
  </sheetData>
  <mergeCells count="4">
    <mergeCell ref="A1:E1"/>
    <mergeCell ref="A3:C3"/>
    <mergeCell ref="D3:D4"/>
    <mergeCell ref="E3:E4"/>
  </mergeCells>
  <dataValidations count="1">
    <dataValidation type="custom" allowBlank="1" showErrorMessage="1" errorTitle="拒绝重复输入" error="当前输入的内容，与本区域的其他单元格内容重复。" sqref="A2:E2" errorStyle="warning">
      <formula1>COUNTIF($A$1:$E$2,A2)&lt;2</formula1>
    </dataValidation>
  </dataValidations>
  <printOptions horizontalCentered="1"/>
  <pageMargins left="0.559027777777778" right="0.779166666666667" top="0.984027777777778" bottom="1.0625" header="0.511805555555556" footer="0.313888888888889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autoPageBreaks="0"/>
  </sheetPr>
  <dimension ref="A1:BM25"/>
  <sheetViews>
    <sheetView showZeros="0" zoomScale="96" zoomScaleNormal="96" topLeftCell="Z1" workbookViewId="0">
      <pane ySplit="5" topLeftCell="A21" activePane="bottomLeft" state="frozen"/>
      <selection/>
      <selection pane="bottomLeft" activeCell="B7" sqref="B7"/>
    </sheetView>
  </sheetViews>
  <sheetFormatPr defaultColWidth="9" defaultRowHeight="15" customHeight="1"/>
  <cols>
    <col min="1" max="1" width="22.25" style="248" customWidth="1"/>
    <col min="2" max="2" width="8" style="248" customWidth="1"/>
    <col min="3" max="3" width="6" style="248" customWidth="1"/>
    <col min="4" max="4" width="6.875" style="248" customWidth="1"/>
    <col min="5" max="5" width="7" style="248" customWidth="1"/>
    <col min="6" max="6" width="6.125" style="248" customWidth="1"/>
    <col min="7" max="7" width="7.5" style="248" customWidth="1"/>
    <col min="8" max="8" width="6.625" style="248" customWidth="1"/>
    <col min="9" max="9" width="7" style="248" customWidth="1"/>
    <col min="10" max="11" width="4.875" style="248" customWidth="1"/>
    <col min="12" max="12" width="5.75" style="248" customWidth="1"/>
    <col min="13" max="13" width="5" style="248" customWidth="1"/>
    <col min="14" max="14" width="5.375" style="248" customWidth="1"/>
    <col min="15" max="15" width="6" style="248" customWidth="1"/>
    <col min="16" max="16" width="7" style="248" customWidth="1"/>
    <col min="17" max="17" width="5.75" style="248" customWidth="1"/>
    <col min="18" max="18" width="6.75" style="248" customWidth="1"/>
    <col min="19" max="19" width="5.75" style="248" customWidth="1"/>
    <col min="20" max="20" width="7" style="248" hidden="1" customWidth="1"/>
    <col min="21" max="21" width="6.25" style="248" customWidth="1"/>
    <col min="22" max="22" width="6.25" style="248" hidden="1" customWidth="1"/>
    <col min="23" max="23" width="9" style="248" hidden="1" customWidth="1"/>
    <col min="24" max="24" width="5.125" style="248" customWidth="1"/>
    <col min="25" max="25" width="4.875" style="248" customWidth="1"/>
    <col min="26" max="26" width="6" style="248" customWidth="1"/>
    <col min="27" max="27" width="3.75" style="248" hidden="1" customWidth="1"/>
    <col min="28" max="28" width="5.375" style="248" hidden="1" customWidth="1"/>
    <col min="29" max="29" width="5.5" style="248" hidden="1" customWidth="1"/>
    <col min="30" max="30" width="6.625" style="248" hidden="1" customWidth="1"/>
    <col min="31" max="31" width="6" style="248" hidden="1" customWidth="1"/>
    <col min="32" max="32" width="5.875" style="248" hidden="1" customWidth="1"/>
    <col min="33" max="33" width="6.75" style="248" hidden="1" customWidth="1"/>
    <col min="34" max="34" width="6.125" style="248" customWidth="1"/>
    <col min="35" max="35" width="5.5" style="248" customWidth="1"/>
    <col min="36" max="36" width="6.125" style="248" customWidth="1"/>
    <col min="37" max="37" width="8.25" style="248" customWidth="1"/>
    <col min="38" max="38" width="5.75" style="248" customWidth="1"/>
    <col min="39" max="39" width="6.375" style="248" customWidth="1"/>
    <col min="40" max="40" width="6.625" style="248" customWidth="1"/>
    <col min="41" max="41" width="4.625" style="248" customWidth="1"/>
    <col min="42" max="43" width="9" style="248" hidden="1" customWidth="1"/>
    <col min="44" max="44" width="6.625" style="248" customWidth="1"/>
    <col min="45" max="47" width="9" style="248" hidden="1" customWidth="1"/>
    <col min="48" max="48" width="7" style="248" customWidth="1"/>
    <col min="49" max="49" width="3.65" style="248" hidden="1" customWidth="1"/>
    <col min="50" max="50" width="3.25833333333333" style="248" hidden="1" customWidth="1"/>
    <col min="51" max="51" width="5.725" style="248" hidden="1" customWidth="1"/>
    <col min="52" max="52" width="5.2" style="248" hidden="1" customWidth="1"/>
    <col min="53" max="53" width="11.25" style="248" customWidth="1"/>
    <col min="54" max="54" width="9" style="248" customWidth="1"/>
    <col min="55" max="55" width="9" style="248"/>
    <col min="56" max="56" width="9" style="248" hidden="1" customWidth="1"/>
    <col min="57" max="57" width="7.25" style="248" customWidth="1"/>
    <col min="58" max="58" width="11.125" style="248" customWidth="1"/>
    <col min="59" max="61" width="9" style="248" hidden="1" customWidth="1"/>
    <col min="62" max="62" width="4.875" style="248" customWidth="1"/>
    <col min="63" max="63" width="6.5" style="248" customWidth="1"/>
    <col min="64" max="64" width="5.375" style="248" customWidth="1"/>
    <col min="65" max="16384" width="9" style="248"/>
  </cols>
  <sheetData>
    <row r="1" ht="33" customHeight="1" spans="1:64">
      <c r="A1" s="274" t="s">
        <v>485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  <c r="Y1" s="274"/>
      <c r="Z1" s="274"/>
      <c r="AA1" s="274"/>
      <c r="AB1" s="274"/>
      <c r="AC1" s="274"/>
      <c r="AD1" s="274"/>
      <c r="AE1" s="274"/>
      <c r="AF1" s="274"/>
      <c r="AG1" s="274"/>
      <c r="AH1" s="274"/>
      <c r="AI1" s="274"/>
      <c r="AJ1" s="274"/>
      <c r="AK1" s="274"/>
      <c r="AL1" s="274"/>
      <c r="AM1" s="274"/>
      <c r="AN1" s="274"/>
      <c r="AO1" s="274"/>
      <c r="AP1" s="274"/>
      <c r="AQ1" s="274"/>
      <c r="AR1" s="274"/>
      <c r="AS1" s="274"/>
      <c r="AT1" s="274"/>
      <c r="AU1" s="274"/>
      <c r="AV1" s="274"/>
      <c r="AW1" s="274"/>
      <c r="AX1" s="274"/>
      <c r="AY1" s="274"/>
      <c r="AZ1" s="274"/>
      <c r="BA1" s="274"/>
      <c r="BB1" s="274"/>
      <c r="BC1" s="274"/>
      <c r="BD1" s="274"/>
      <c r="BE1" s="274"/>
      <c r="BF1" s="274"/>
      <c r="BG1" s="274"/>
      <c r="BH1" s="274"/>
      <c r="BI1" s="274"/>
      <c r="BJ1" s="274"/>
      <c r="BK1" s="274"/>
      <c r="BL1" s="274"/>
    </row>
    <row r="2" ht="21" customHeight="1" spans="1:64">
      <c r="A2" s="275" t="s">
        <v>486</v>
      </c>
      <c r="BK2" s="280" t="s">
        <v>49</v>
      </c>
      <c r="BL2" s="280"/>
    </row>
    <row r="3" s="270" customFormat="1" ht="21.75" customHeight="1" spans="1:65">
      <c r="A3" s="276" t="s">
        <v>159</v>
      </c>
      <c r="B3" s="276" t="s">
        <v>487</v>
      </c>
      <c r="C3" s="276" t="s">
        <v>488</v>
      </c>
      <c r="D3" s="276"/>
      <c r="E3" s="276"/>
      <c r="F3" s="276"/>
      <c r="G3" s="276"/>
      <c r="H3" s="276" t="s">
        <v>489</v>
      </c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 t="s">
        <v>490</v>
      </c>
      <c r="T3" s="276"/>
      <c r="U3" s="276"/>
      <c r="V3" s="276"/>
      <c r="W3" s="276"/>
      <c r="X3" s="276"/>
      <c r="Y3" s="276"/>
      <c r="Z3" s="276"/>
      <c r="AA3" s="276" t="s">
        <v>491</v>
      </c>
      <c r="AB3" s="276"/>
      <c r="AC3" s="276"/>
      <c r="AD3" s="276"/>
      <c r="AE3" s="276"/>
      <c r="AF3" s="276"/>
      <c r="AG3" s="276"/>
      <c r="AH3" s="276" t="s">
        <v>492</v>
      </c>
      <c r="AI3" s="276"/>
      <c r="AJ3" s="276"/>
      <c r="AK3" s="276"/>
      <c r="AL3" s="276" t="s">
        <v>493</v>
      </c>
      <c r="AM3" s="276"/>
      <c r="AN3" s="276"/>
      <c r="AO3" s="276" t="s">
        <v>494</v>
      </c>
      <c r="AP3" s="276"/>
      <c r="AQ3" s="276"/>
      <c r="AR3" s="276"/>
      <c r="AS3" s="276" t="s">
        <v>495</v>
      </c>
      <c r="AT3" s="276"/>
      <c r="AU3" s="276"/>
      <c r="AV3" s="276" t="s">
        <v>496</v>
      </c>
      <c r="AW3" s="276"/>
      <c r="AX3" s="276"/>
      <c r="AY3" s="276"/>
      <c r="AZ3" s="276"/>
      <c r="BA3" s="276"/>
      <c r="BB3" s="276" t="s">
        <v>497</v>
      </c>
      <c r="BC3" s="276"/>
      <c r="BD3" s="276"/>
      <c r="BE3" s="276" t="s">
        <v>498</v>
      </c>
      <c r="BF3" s="276"/>
      <c r="BG3" s="276"/>
      <c r="BH3" s="276"/>
      <c r="BI3" s="276"/>
      <c r="BJ3" s="276" t="s">
        <v>499</v>
      </c>
      <c r="BK3" s="276"/>
      <c r="BL3" s="276"/>
      <c r="BM3" s="271"/>
    </row>
    <row r="4" s="247" customFormat="1" ht="53.25" customHeight="1" spans="1:64">
      <c r="A4" s="250"/>
      <c r="B4" s="250"/>
      <c r="C4" s="250" t="s">
        <v>147</v>
      </c>
      <c r="D4" s="250" t="s">
        <v>500</v>
      </c>
      <c r="E4" s="250" t="s">
        <v>501</v>
      </c>
      <c r="F4" s="250" t="s">
        <v>502</v>
      </c>
      <c r="G4" s="250" t="s">
        <v>503</v>
      </c>
      <c r="H4" s="250" t="s">
        <v>147</v>
      </c>
      <c r="I4" s="250" t="s">
        <v>504</v>
      </c>
      <c r="J4" s="250" t="s">
        <v>505</v>
      </c>
      <c r="K4" s="250" t="s">
        <v>506</v>
      </c>
      <c r="L4" s="250" t="s">
        <v>507</v>
      </c>
      <c r="M4" s="250" t="s">
        <v>508</v>
      </c>
      <c r="N4" s="250" t="s">
        <v>509</v>
      </c>
      <c r="O4" s="250" t="s">
        <v>510</v>
      </c>
      <c r="P4" s="250" t="s">
        <v>511</v>
      </c>
      <c r="Q4" s="250" t="s">
        <v>512</v>
      </c>
      <c r="R4" s="250" t="s">
        <v>513</v>
      </c>
      <c r="S4" s="250" t="s">
        <v>147</v>
      </c>
      <c r="T4" s="250" t="s">
        <v>514</v>
      </c>
      <c r="U4" s="250" t="s">
        <v>515</v>
      </c>
      <c r="V4" s="250" t="s">
        <v>516</v>
      </c>
      <c r="W4" s="250" t="s">
        <v>517</v>
      </c>
      <c r="X4" s="250" t="s">
        <v>518</v>
      </c>
      <c r="Y4" s="250" t="s">
        <v>519</v>
      </c>
      <c r="Z4" s="250" t="s">
        <v>520</v>
      </c>
      <c r="AA4" s="250" t="s">
        <v>147</v>
      </c>
      <c r="AB4" s="250" t="s">
        <v>514</v>
      </c>
      <c r="AC4" s="250" t="s">
        <v>515</v>
      </c>
      <c r="AD4" s="250" t="s">
        <v>516</v>
      </c>
      <c r="AE4" s="250" t="s">
        <v>518</v>
      </c>
      <c r="AF4" s="250" t="s">
        <v>519</v>
      </c>
      <c r="AG4" s="250" t="s">
        <v>520</v>
      </c>
      <c r="AH4" s="250" t="s">
        <v>147</v>
      </c>
      <c r="AI4" s="250" t="s">
        <v>521</v>
      </c>
      <c r="AJ4" s="250" t="s">
        <v>522</v>
      </c>
      <c r="AK4" s="250" t="s">
        <v>523</v>
      </c>
      <c r="AL4" s="250" t="s">
        <v>147</v>
      </c>
      <c r="AM4" s="250" t="s">
        <v>524</v>
      </c>
      <c r="AN4" s="250" t="s">
        <v>525</v>
      </c>
      <c r="AO4" s="250" t="s">
        <v>147</v>
      </c>
      <c r="AP4" s="250" t="s">
        <v>526</v>
      </c>
      <c r="AQ4" s="250" t="s">
        <v>527</v>
      </c>
      <c r="AR4" s="250" t="s">
        <v>528</v>
      </c>
      <c r="AS4" s="250" t="s">
        <v>147</v>
      </c>
      <c r="AT4" s="250" t="s">
        <v>529</v>
      </c>
      <c r="AU4" s="250" t="s">
        <v>530</v>
      </c>
      <c r="AV4" s="250" t="s">
        <v>147</v>
      </c>
      <c r="AW4" s="250" t="s">
        <v>531</v>
      </c>
      <c r="AX4" s="250" t="s">
        <v>532</v>
      </c>
      <c r="AY4" s="250" t="s">
        <v>533</v>
      </c>
      <c r="AZ4" s="250" t="s">
        <v>534</v>
      </c>
      <c r="BA4" s="250" t="s">
        <v>535</v>
      </c>
      <c r="BB4" s="250" t="s">
        <v>147</v>
      </c>
      <c r="BC4" s="250" t="s">
        <v>536</v>
      </c>
      <c r="BD4" s="250" t="s">
        <v>537</v>
      </c>
      <c r="BE4" s="250" t="s">
        <v>147</v>
      </c>
      <c r="BF4" s="250" t="s">
        <v>538</v>
      </c>
      <c r="BG4" s="250" t="s">
        <v>539</v>
      </c>
      <c r="BH4" s="250" t="s">
        <v>540</v>
      </c>
      <c r="BI4" s="250" t="s">
        <v>541</v>
      </c>
      <c r="BJ4" s="250" t="s">
        <v>147</v>
      </c>
      <c r="BK4" s="250" t="s">
        <v>475</v>
      </c>
      <c r="BL4" s="250" t="s">
        <v>542</v>
      </c>
    </row>
    <row r="5" s="271" customFormat="1" customHeight="1" spans="1:64">
      <c r="A5" s="276" t="s">
        <v>164</v>
      </c>
      <c r="B5" s="277">
        <f t="shared" ref="B5:BL5" si="0">SUM(B6:B25)</f>
        <v>86550</v>
      </c>
      <c r="C5" s="277">
        <f t="shared" si="0"/>
        <v>12152</v>
      </c>
      <c r="D5" s="277">
        <f t="shared" si="0"/>
        <v>6844</v>
      </c>
      <c r="E5" s="277">
        <f t="shared" si="0"/>
        <v>1146</v>
      </c>
      <c r="F5" s="277">
        <f t="shared" si="0"/>
        <v>322</v>
      </c>
      <c r="G5" s="277">
        <f t="shared" si="0"/>
        <v>3840</v>
      </c>
      <c r="H5" s="277">
        <f t="shared" si="0"/>
        <v>11873</v>
      </c>
      <c r="I5" s="277">
        <f t="shared" si="0"/>
        <v>2802</v>
      </c>
      <c r="J5" s="277">
        <f t="shared" si="0"/>
        <v>9</v>
      </c>
      <c r="K5" s="277">
        <f t="shared" si="0"/>
        <v>30</v>
      </c>
      <c r="L5" s="277">
        <f t="shared" si="0"/>
        <v>154</v>
      </c>
      <c r="M5" s="277">
        <f t="shared" si="0"/>
        <v>2683</v>
      </c>
      <c r="N5" s="277">
        <f t="shared" si="0"/>
        <v>16</v>
      </c>
      <c r="O5" s="277">
        <f t="shared" si="0"/>
        <v>2</v>
      </c>
      <c r="P5" s="277">
        <f t="shared" si="0"/>
        <v>141</v>
      </c>
      <c r="Q5" s="277">
        <f t="shared" si="0"/>
        <v>72</v>
      </c>
      <c r="R5" s="277">
        <f t="shared" si="0"/>
        <v>5964</v>
      </c>
      <c r="S5" s="277">
        <f t="shared" si="0"/>
        <v>14109</v>
      </c>
      <c r="T5" s="277">
        <f t="shared" si="0"/>
        <v>0</v>
      </c>
      <c r="U5" s="277">
        <f t="shared" si="0"/>
        <v>13710</v>
      </c>
      <c r="V5" s="277">
        <f t="shared" si="0"/>
        <v>0</v>
      </c>
      <c r="W5" s="277">
        <f t="shared" si="0"/>
        <v>0</v>
      </c>
      <c r="X5" s="277">
        <f t="shared" si="0"/>
        <v>265</v>
      </c>
      <c r="Y5" s="277">
        <f t="shared" si="0"/>
        <v>133</v>
      </c>
      <c r="Z5" s="277">
        <f t="shared" si="0"/>
        <v>1</v>
      </c>
      <c r="AA5" s="277">
        <f t="shared" si="0"/>
        <v>0</v>
      </c>
      <c r="AB5" s="277">
        <f t="shared" si="0"/>
        <v>0</v>
      </c>
      <c r="AC5" s="277">
        <f t="shared" si="0"/>
        <v>0</v>
      </c>
      <c r="AD5" s="277">
        <f t="shared" si="0"/>
        <v>0</v>
      </c>
      <c r="AE5" s="277">
        <f t="shared" si="0"/>
        <v>0</v>
      </c>
      <c r="AF5" s="277">
        <f t="shared" si="0"/>
        <v>0</v>
      </c>
      <c r="AG5" s="277">
        <f t="shared" si="0"/>
        <v>0</v>
      </c>
      <c r="AH5" s="277">
        <f t="shared" si="0"/>
        <v>25596</v>
      </c>
      <c r="AI5" s="277">
        <f t="shared" si="0"/>
        <v>11757</v>
      </c>
      <c r="AJ5" s="277">
        <f t="shared" si="0"/>
        <v>13839</v>
      </c>
      <c r="AK5" s="277">
        <f t="shared" si="0"/>
        <v>0</v>
      </c>
      <c r="AL5" s="277">
        <f t="shared" si="0"/>
        <v>3187</v>
      </c>
      <c r="AM5" s="277">
        <f t="shared" si="0"/>
        <v>3187</v>
      </c>
      <c r="AN5" s="277">
        <f t="shared" si="0"/>
        <v>0</v>
      </c>
      <c r="AO5" s="277">
        <f t="shared" si="0"/>
        <v>860</v>
      </c>
      <c r="AP5" s="277">
        <f t="shared" si="0"/>
        <v>0</v>
      </c>
      <c r="AQ5" s="277">
        <f t="shared" si="0"/>
        <v>0</v>
      </c>
      <c r="AR5" s="277">
        <f t="shared" si="0"/>
        <v>860</v>
      </c>
      <c r="AS5" s="277">
        <f t="shared" si="0"/>
        <v>0</v>
      </c>
      <c r="AT5" s="277">
        <f t="shared" si="0"/>
        <v>0</v>
      </c>
      <c r="AU5" s="277">
        <f t="shared" si="0"/>
        <v>0</v>
      </c>
      <c r="AV5" s="277">
        <f t="shared" si="0"/>
        <v>12529</v>
      </c>
      <c r="AW5" s="277">
        <f t="shared" si="0"/>
        <v>0</v>
      </c>
      <c r="AX5" s="277">
        <f t="shared" si="0"/>
        <v>0</v>
      </c>
      <c r="AY5" s="277">
        <f t="shared" si="0"/>
        <v>0</v>
      </c>
      <c r="AZ5" s="277">
        <f t="shared" si="0"/>
        <v>0</v>
      </c>
      <c r="BA5" s="277">
        <f t="shared" si="0"/>
        <v>12529</v>
      </c>
      <c r="BB5" s="277">
        <f t="shared" si="0"/>
        <v>540</v>
      </c>
      <c r="BC5" s="277">
        <f t="shared" si="0"/>
        <v>540</v>
      </c>
      <c r="BD5" s="277">
        <f t="shared" si="0"/>
        <v>0</v>
      </c>
      <c r="BE5" s="277">
        <f t="shared" si="0"/>
        <v>4904</v>
      </c>
      <c r="BF5" s="277">
        <f t="shared" si="0"/>
        <v>4904</v>
      </c>
      <c r="BG5" s="277">
        <f t="shared" si="0"/>
        <v>0</v>
      </c>
      <c r="BH5" s="277">
        <f t="shared" si="0"/>
        <v>0</v>
      </c>
      <c r="BI5" s="277">
        <f t="shared" si="0"/>
        <v>0</v>
      </c>
      <c r="BJ5" s="277">
        <f t="shared" si="0"/>
        <v>800</v>
      </c>
      <c r="BK5" s="277">
        <f t="shared" si="0"/>
        <v>800</v>
      </c>
      <c r="BL5" s="277">
        <f t="shared" si="0"/>
        <v>0</v>
      </c>
    </row>
    <row r="6" s="272" customFormat="1" customHeight="1" spans="1:64">
      <c r="A6" s="254" t="s">
        <v>166</v>
      </c>
      <c r="B6" s="254">
        <f>C6+H6+S6+AA6+AH6+AL6+AS6+AV6+BB6+BE6+BJ6</f>
        <v>8385</v>
      </c>
      <c r="C6" s="254">
        <f t="shared" ref="C6:C17" si="1">SUM(D6:G6)</f>
        <v>4389</v>
      </c>
      <c r="D6" s="254">
        <v>2196</v>
      </c>
      <c r="E6" s="254">
        <v>2</v>
      </c>
      <c r="F6" s="254">
        <v>59</v>
      </c>
      <c r="G6" s="254">
        <f>2031+101</f>
        <v>2132</v>
      </c>
      <c r="H6" s="254">
        <f t="shared" ref="H6:H19" si="2">SUM(I6:R6)</f>
        <v>3371</v>
      </c>
      <c r="I6" s="254">
        <f>1085+335+10</f>
        <v>1430</v>
      </c>
      <c r="J6" s="254">
        <v>9</v>
      </c>
      <c r="K6" s="254">
        <v>19</v>
      </c>
      <c r="L6" s="254"/>
      <c r="M6" s="254">
        <f>547+45</f>
        <v>592</v>
      </c>
      <c r="N6" s="254">
        <v>16</v>
      </c>
      <c r="O6" s="254"/>
      <c r="P6" s="254">
        <v>65</v>
      </c>
      <c r="Q6" s="254">
        <v>12</v>
      </c>
      <c r="R6" s="254">
        <f>1190+18+20</f>
        <v>1228</v>
      </c>
      <c r="S6" s="254">
        <f t="shared" ref="S6:S17" si="3">SUM(T6:Z6)</f>
        <v>74</v>
      </c>
      <c r="T6" s="254"/>
      <c r="U6" s="254"/>
      <c r="V6" s="254"/>
      <c r="W6" s="254"/>
      <c r="X6" s="254">
        <v>74</v>
      </c>
      <c r="Y6" s="254"/>
      <c r="Z6" s="254"/>
      <c r="AA6" s="254">
        <f t="shared" ref="AA6:AA17" si="4">SUM(AB6:AG6)</f>
        <v>0</v>
      </c>
      <c r="AB6" s="254"/>
      <c r="AC6" s="254"/>
      <c r="AD6" s="254"/>
      <c r="AE6" s="254"/>
      <c r="AF6" s="254"/>
      <c r="AG6" s="254"/>
      <c r="AH6" s="254">
        <f t="shared" ref="AH6:AH17" si="5">SUM(AI6:AK6)</f>
        <v>497</v>
      </c>
      <c r="AI6" s="254">
        <v>135</v>
      </c>
      <c r="AJ6" s="254">
        <f>299+63</f>
        <v>362</v>
      </c>
      <c r="AK6" s="254"/>
      <c r="AL6" s="254">
        <f t="shared" ref="AL6:AL17" si="6">SUM(AM6:AN6)</f>
        <v>20</v>
      </c>
      <c r="AM6" s="254">
        <v>20</v>
      </c>
      <c r="AN6" s="254"/>
      <c r="AO6" s="254">
        <f t="shared" ref="AO6:AO17" si="7">SUM(AP6:AR6)</f>
        <v>0</v>
      </c>
      <c r="AP6" s="254"/>
      <c r="AQ6" s="254"/>
      <c r="AR6" s="254"/>
      <c r="AS6" s="254">
        <f t="shared" ref="AS6:AS17" si="8">SUM(AT6:AU6)</f>
        <v>0</v>
      </c>
      <c r="AT6" s="254"/>
      <c r="AU6" s="254"/>
      <c r="AV6" s="254">
        <f t="shared" ref="AV6:AV17" si="9">SUM(AW6:BA6)</f>
        <v>34</v>
      </c>
      <c r="AW6" s="254"/>
      <c r="AX6" s="254"/>
      <c r="AY6" s="254"/>
      <c r="AZ6" s="254"/>
      <c r="BA6" s="254">
        <v>34</v>
      </c>
      <c r="BB6" s="254">
        <f t="shared" ref="BB6:BB17" si="10">SUM(BC6:BD6)</f>
        <v>0</v>
      </c>
      <c r="BC6" s="254"/>
      <c r="BD6" s="254"/>
      <c r="BE6" s="254">
        <f t="shared" ref="BE6:BE17" si="11">SUM(BF6:BI6)</f>
        <v>0</v>
      </c>
      <c r="BF6" s="254"/>
      <c r="BG6" s="254"/>
      <c r="BH6" s="254"/>
      <c r="BI6" s="254"/>
      <c r="BJ6" s="254">
        <f t="shared" ref="BJ6:BJ17" si="12">SUM(BK6:BL6)</f>
        <v>0</v>
      </c>
      <c r="BK6" s="254"/>
      <c r="BL6" s="254"/>
    </row>
    <row r="7" s="248" customFormat="1" customHeight="1" spans="1:64">
      <c r="A7" s="254" t="s">
        <v>237</v>
      </c>
      <c r="B7" s="254">
        <f>C7+H7+S7+AA7+AH7+AL7+AS7+AV7+BB7+BE7+BJ7</f>
        <v>13</v>
      </c>
      <c r="C7" s="254">
        <f t="shared" si="1"/>
        <v>0</v>
      </c>
      <c r="D7" s="254">
        <v>0</v>
      </c>
      <c r="E7" s="254">
        <v>0</v>
      </c>
      <c r="F7" s="254">
        <v>0</v>
      </c>
      <c r="G7" s="254">
        <v>0</v>
      </c>
      <c r="H7" s="254">
        <f t="shared" si="2"/>
        <v>13</v>
      </c>
      <c r="I7" s="254">
        <v>0</v>
      </c>
      <c r="J7" s="254">
        <v>0</v>
      </c>
      <c r="K7" s="254">
        <v>0</v>
      </c>
      <c r="L7" s="254">
        <v>0</v>
      </c>
      <c r="M7" s="254">
        <v>0</v>
      </c>
      <c r="N7" s="254">
        <v>0</v>
      </c>
      <c r="O7" s="254">
        <v>0</v>
      </c>
      <c r="P7" s="254">
        <v>0</v>
      </c>
      <c r="Q7" s="254">
        <v>0</v>
      </c>
      <c r="R7" s="254">
        <v>13</v>
      </c>
      <c r="S7" s="254">
        <f t="shared" si="3"/>
        <v>0</v>
      </c>
      <c r="T7" s="254">
        <v>0</v>
      </c>
      <c r="U7" s="254">
        <v>0</v>
      </c>
      <c r="V7" s="254">
        <v>0</v>
      </c>
      <c r="W7" s="254">
        <v>0</v>
      </c>
      <c r="X7" s="254">
        <v>0</v>
      </c>
      <c r="Y7" s="254">
        <v>0</v>
      </c>
      <c r="Z7" s="254">
        <v>0</v>
      </c>
      <c r="AA7" s="254">
        <f t="shared" si="4"/>
        <v>0</v>
      </c>
      <c r="AB7" s="254">
        <v>0</v>
      </c>
      <c r="AC7" s="254">
        <v>0</v>
      </c>
      <c r="AD7" s="254">
        <v>0</v>
      </c>
      <c r="AE7" s="254">
        <v>0</v>
      </c>
      <c r="AF7" s="254">
        <v>0</v>
      </c>
      <c r="AG7" s="254">
        <v>0</v>
      </c>
      <c r="AH7" s="254">
        <f t="shared" si="5"/>
        <v>0</v>
      </c>
      <c r="AI7" s="254">
        <v>0</v>
      </c>
      <c r="AJ7" s="254">
        <v>0</v>
      </c>
      <c r="AK7" s="254">
        <v>0</v>
      </c>
      <c r="AL7" s="254">
        <f t="shared" si="6"/>
        <v>0</v>
      </c>
      <c r="AM7" s="254">
        <v>0</v>
      </c>
      <c r="AN7" s="254">
        <v>0</v>
      </c>
      <c r="AO7" s="254">
        <f t="shared" si="7"/>
        <v>0</v>
      </c>
      <c r="AP7" s="254">
        <v>0</v>
      </c>
      <c r="AQ7" s="254">
        <v>0</v>
      </c>
      <c r="AR7" s="254">
        <v>0</v>
      </c>
      <c r="AS7" s="254">
        <f t="shared" si="8"/>
        <v>0</v>
      </c>
      <c r="AT7" s="254">
        <v>0</v>
      </c>
      <c r="AU7" s="254">
        <v>0</v>
      </c>
      <c r="AV7" s="254">
        <f t="shared" si="9"/>
        <v>0</v>
      </c>
      <c r="AW7" s="254">
        <v>0</v>
      </c>
      <c r="AX7" s="254">
        <v>0</v>
      </c>
      <c r="AY7" s="254">
        <v>0</v>
      </c>
      <c r="AZ7" s="254">
        <v>0</v>
      </c>
      <c r="BA7" s="254">
        <v>0</v>
      </c>
      <c r="BB7" s="254">
        <f t="shared" si="10"/>
        <v>0</v>
      </c>
      <c r="BC7" s="254">
        <v>0</v>
      </c>
      <c r="BD7" s="254">
        <v>0</v>
      </c>
      <c r="BE7" s="254">
        <f t="shared" si="11"/>
        <v>0</v>
      </c>
      <c r="BF7" s="254">
        <v>0</v>
      </c>
      <c r="BG7" s="254">
        <v>0</v>
      </c>
      <c r="BH7" s="254">
        <v>0</v>
      </c>
      <c r="BI7" s="254">
        <v>0</v>
      </c>
      <c r="BJ7" s="254">
        <f t="shared" si="12"/>
        <v>0</v>
      </c>
      <c r="BK7" s="254">
        <v>0</v>
      </c>
      <c r="BL7" s="254">
        <v>0</v>
      </c>
    </row>
    <row r="8" s="248" customFormat="1" customHeight="1" spans="1:64">
      <c r="A8" s="254" t="s">
        <v>242</v>
      </c>
      <c r="B8" s="254">
        <f>C8+H8+S8+AA8+AH8+AL8+AS8+AV8+BB8+BE8+BJ8</f>
        <v>2426</v>
      </c>
      <c r="C8" s="254">
        <f t="shared" si="1"/>
        <v>1773</v>
      </c>
      <c r="D8" s="254">
        <v>1000</v>
      </c>
      <c r="E8" s="254">
        <v>1</v>
      </c>
      <c r="F8" s="254">
        <v>69</v>
      </c>
      <c r="G8" s="254">
        <v>703</v>
      </c>
      <c r="H8" s="254">
        <f t="shared" si="2"/>
        <v>361</v>
      </c>
      <c r="I8" s="254">
        <f>143+80</f>
        <v>223</v>
      </c>
      <c r="J8" s="254">
        <v>0</v>
      </c>
      <c r="K8" s="254">
        <v>0</v>
      </c>
      <c r="L8" s="254">
        <v>2</v>
      </c>
      <c r="M8" s="254">
        <v>80</v>
      </c>
      <c r="N8" s="254">
        <v>0</v>
      </c>
      <c r="O8" s="254">
        <v>0</v>
      </c>
      <c r="P8" s="254">
        <v>51</v>
      </c>
      <c r="Q8" s="254">
        <v>3</v>
      </c>
      <c r="R8" s="254">
        <v>2</v>
      </c>
      <c r="S8" s="254">
        <f t="shared" si="3"/>
        <v>236</v>
      </c>
      <c r="T8" s="254">
        <v>0</v>
      </c>
      <c r="U8" s="254">
        <v>0</v>
      </c>
      <c r="V8" s="254">
        <v>0</v>
      </c>
      <c r="W8" s="254">
        <v>0</v>
      </c>
      <c r="X8" s="254">
        <f>52+50</f>
        <v>102</v>
      </c>
      <c r="Y8" s="254">
        <f>83+50</f>
        <v>133</v>
      </c>
      <c r="Z8" s="254">
        <v>1</v>
      </c>
      <c r="AA8" s="254">
        <f t="shared" si="4"/>
        <v>0</v>
      </c>
      <c r="AB8" s="254">
        <v>0</v>
      </c>
      <c r="AC8" s="254">
        <v>0</v>
      </c>
      <c r="AD8" s="254">
        <v>0</v>
      </c>
      <c r="AE8" s="254">
        <v>0</v>
      </c>
      <c r="AF8" s="254">
        <v>0</v>
      </c>
      <c r="AG8" s="254">
        <v>0</v>
      </c>
      <c r="AH8" s="254">
        <f t="shared" si="5"/>
        <v>51</v>
      </c>
      <c r="AI8" s="254">
        <v>21</v>
      </c>
      <c r="AJ8" s="254">
        <v>30</v>
      </c>
      <c r="AK8" s="254">
        <v>0</v>
      </c>
      <c r="AL8" s="254">
        <f t="shared" si="6"/>
        <v>0</v>
      </c>
      <c r="AM8" s="254">
        <v>0</v>
      </c>
      <c r="AN8" s="254">
        <v>0</v>
      </c>
      <c r="AO8" s="254">
        <f t="shared" si="7"/>
        <v>0</v>
      </c>
      <c r="AP8" s="254">
        <v>0</v>
      </c>
      <c r="AQ8" s="254">
        <v>0</v>
      </c>
      <c r="AR8" s="254">
        <v>0</v>
      </c>
      <c r="AS8" s="254">
        <f t="shared" si="8"/>
        <v>0</v>
      </c>
      <c r="AT8" s="254">
        <v>0</v>
      </c>
      <c r="AU8" s="254">
        <v>0</v>
      </c>
      <c r="AV8" s="254">
        <f t="shared" si="9"/>
        <v>5</v>
      </c>
      <c r="AW8" s="254">
        <v>0</v>
      </c>
      <c r="AX8" s="254">
        <v>0</v>
      </c>
      <c r="AY8" s="254">
        <v>0</v>
      </c>
      <c r="AZ8" s="254">
        <v>0</v>
      </c>
      <c r="BA8" s="254">
        <v>5</v>
      </c>
      <c r="BB8" s="254">
        <f t="shared" si="10"/>
        <v>0</v>
      </c>
      <c r="BC8" s="254">
        <v>0</v>
      </c>
      <c r="BD8" s="254">
        <v>0</v>
      </c>
      <c r="BE8" s="254">
        <f t="shared" si="11"/>
        <v>0</v>
      </c>
      <c r="BF8" s="254">
        <v>0</v>
      </c>
      <c r="BG8" s="254">
        <v>0</v>
      </c>
      <c r="BH8" s="254">
        <v>0</v>
      </c>
      <c r="BI8" s="254">
        <v>0</v>
      </c>
      <c r="BJ8" s="254">
        <f t="shared" si="12"/>
        <v>0</v>
      </c>
      <c r="BK8" s="254">
        <v>0</v>
      </c>
      <c r="BL8" s="254">
        <v>0</v>
      </c>
    </row>
    <row r="9" s="248" customFormat="1" customHeight="1" spans="1:64">
      <c r="A9" s="254" t="s">
        <v>255</v>
      </c>
      <c r="B9" s="254">
        <f>C9+H9+S9+AA9+AH9+AL9+AS9+AV9+BB9+BE9+BJ9</f>
        <v>20400</v>
      </c>
      <c r="C9" s="254">
        <f t="shared" si="1"/>
        <v>2981</v>
      </c>
      <c r="D9" s="254">
        <v>2981</v>
      </c>
      <c r="E9" s="254">
        <v>0</v>
      </c>
      <c r="F9" s="254">
        <v>0</v>
      </c>
      <c r="G9" s="254">
        <v>0</v>
      </c>
      <c r="H9" s="254">
        <f t="shared" si="2"/>
        <v>0</v>
      </c>
      <c r="I9" s="254">
        <v>0</v>
      </c>
      <c r="J9" s="254">
        <v>0</v>
      </c>
      <c r="K9" s="254">
        <v>0</v>
      </c>
      <c r="L9" s="254">
        <v>0</v>
      </c>
      <c r="M9" s="254">
        <v>0</v>
      </c>
      <c r="N9" s="254">
        <v>0</v>
      </c>
      <c r="O9" s="254">
        <v>0</v>
      </c>
      <c r="P9" s="254">
        <v>0</v>
      </c>
      <c r="Q9" s="254">
        <v>0</v>
      </c>
      <c r="R9" s="254">
        <v>0</v>
      </c>
      <c r="S9" s="254">
        <f t="shared" si="3"/>
        <v>0</v>
      </c>
      <c r="T9" s="254">
        <v>0</v>
      </c>
      <c r="U9" s="254">
        <v>0</v>
      </c>
      <c r="V9" s="254">
        <v>0</v>
      </c>
      <c r="W9" s="254">
        <v>0</v>
      </c>
      <c r="X9" s="254">
        <v>0</v>
      </c>
      <c r="Y9" s="254">
        <v>0</v>
      </c>
      <c r="Z9" s="254">
        <v>0</v>
      </c>
      <c r="AA9" s="254">
        <f t="shared" si="4"/>
        <v>0</v>
      </c>
      <c r="AB9" s="254">
        <v>0</v>
      </c>
      <c r="AC9" s="254">
        <v>0</v>
      </c>
      <c r="AD9" s="254">
        <v>0</v>
      </c>
      <c r="AE9" s="254">
        <v>0</v>
      </c>
      <c r="AF9" s="254">
        <v>0</v>
      </c>
      <c r="AG9" s="254">
        <v>0</v>
      </c>
      <c r="AH9" s="254">
        <f t="shared" si="5"/>
        <v>17327</v>
      </c>
      <c r="AI9" s="254">
        <v>8209</v>
      </c>
      <c r="AJ9" s="254">
        <f>1598+6280+15+1225</f>
        <v>9118</v>
      </c>
      <c r="AK9" s="254">
        <v>0</v>
      </c>
      <c r="AL9" s="254">
        <f t="shared" si="6"/>
        <v>0</v>
      </c>
      <c r="AM9" s="254">
        <v>0</v>
      </c>
      <c r="AN9" s="254">
        <v>0</v>
      </c>
      <c r="AO9" s="254">
        <f t="shared" si="7"/>
        <v>0</v>
      </c>
      <c r="AP9" s="254">
        <v>0</v>
      </c>
      <c r="AQ9" s="254">
        <v>0</v>
      </c>
      <c r="AR9" s="254">
        <v>0</v>
      </c>
      <c r="AS9" s="254">
        <f t="shared" si="8"/>
        <v>0</v>
      </c>
      <c r="AT9" s="254">
        <v>0</v>
      </c>
      <c r="AU9" s="254">
        <v>0</v>
      </c>
      <c r="AV9" s="254">
        <f t="shared" si="9"/>
        <v>92</v>
      </c>
      <c r="AW9" s="254">
        <v>0</v>
      </c>
      <c r="AX9" s="254">
        <v>0</v>
      </c>
      <c r="AY9" s="254">
        <v>0</v>
      </c>
      <c r="AZ9" s="254">
        <v>0</v>
      </c>
      <c r="BA9" s="254">
        <v>92</v>
      </c>
      <c r="BB9" s="254">
        <f t="shared" si="10"/>
        <v>0</v>
      </c>
      <c r="BC9" s="254">
        <v>0</v>
      </c>
      <c r="BD9" s="254">
        <v>0</v>
      </c>
      <c r="BE9" s="254">
        <f t="shared" si="11"/>
        <v>0</v>
      </c>
      <c r="BF9" s="254">
        <v>0</v>
      </c>
      <c r="BG9" s="254">
        <v>0</v>
      </c>
      <c r="BH9" s="254">
        <v>0</v>
      </c>
      <c r="BI9" s="254">
        <v>0</v>
      </c>
      <c r="BJ9" s="254">
        <f t="shared" si="12"/>
        <v>0</v>
      </c>
      <c r="BK9" s="254">
        <v>0</v>
      </c>
      <c r="BL9" s="254">
        <v>0</v>
      </c>
    </row>
    <row r="10" s="248" customFormat="1" customHeight="1" spans="1:64">
      <c r="A10" s="254" t="s">
        <v>274</v>
      </c>
      <c r="B10" s="254">
        <f>C10+H10+S10+AA10+AH10+AL10+AS10+AV10+BB10+BE10+BJ10+AO10</f>
        <v>430</v>
      </c>
      <c r="C10" s="254">
        <f t="shared" si="1"/>
        <v>0</v>
      </c>
      <c r="D10" s="254">
        <v>0</v>
      </c>
      <c r="E10" s="254">
        <v>0</v>
      </c>
      <c r="F10" s="254">
        <v>0</v>
      </c>
      <c r="G10" s="254">
        <v>0</v>
      </c>
      <c r="H10" s="254">
        <f t="shared" si="2"/>
        <v>0</v>
      </c>
      <c r="I10" s="254">
        <v>0</v>
      </c>
      <c r="J10" s="254">
        <v>0</v>
      </c>
      <c r="K10" s="254">
        <v>0</v>
      </c>
      <c r="L10" s="254">
        <v>0</v>
      </c>
      <c r="M10" s="254">
        <v>0</v>
      </c>
      <c r="N10" s="254">
        <v>0</v>
      </c>
      <c r="O10" s="254">
        <v>0</v>
      </c>
      <c r="P10" s="254">
        <v>0</v>
      </c>
      <c r="Q10" s="254">
        <v>0</v>
      </c>
      <c r="R10" s="254">
        <v>0</v>
      </c>
      <c r="S10" s="254">
        <f t="shared" si="3"/>
        <v>0</v>
      </c>
      <c r="T10" s="254">
        <v>0</v>
      </c>
      <c r="U10" s="254">
        <v>0</v>
      </c>
      <c r="V10" s="254">
        <v>0</v>
      </c>
      <c r="W10" s="254">
        <v>0</v>
      </c>
      <c r="X10" s="254">
        <v>0</v>
      </c>
      <c r="Y10" s="254">
        <v>0</v>
      </c>
      <c r="Z10" s="254">
        <v>0</v>
      </c>
      <c r="AA10" s="254">
        <f t="shared" si="4"/>
        <v>0</v>
      </c>
      <c r="AB10" s="254">
        <v>0</v>
      </c>
      <c r="AC10" s="254">
        <v>0</v>
      </c>
      <c r="AD10" s="254">
        <v>0</v>
      </c>
      <c r="AE10" s="254">
        <v>0</v>
      </c>
      <c r="AF10" s="254">
        <v>0</v>
      </c>
      <c r="AG10" s="254">
        <v>0</v>
      </c>
      <c r="AH10" s="254">
        <f t="shared" si="5"/>
        <v>0</v>
      </c>
      <c r="AI10" s="254">
        <v>0</v>
      </c>
      <c r="AJ10" s="254">
        <v>0</v>
      </c>
      <c r="AK10" s="254">
        <v>0</v>
      </c>
      <c r="AL10" s="254">
        <f t="shared" si="6"/>
        <v>0</v>
      </c>
      <c r="AM10" s="254">
        <v>0</v>
      </c>
      <c r="AN10" s="254">
        <v>0</v>
      </c>
      <c r="AO10" s="254">
        <f t="shared" si="7"/>
        <v>430</v>
      </c>
      <c r="AP10" s="254">
        <v>0</v>
      </c>
      <c r="AQ10" s="254">
        <v>0</v>
      </c>
      <c r="AR10" s="254">
        <f>100+330</f>
        <v>430</v>
      </c>
      <c r="AS10" s="254">
        <f t="shared" si="8"/>
        <v>0</v>
      </c>
      <c r="AT10" s="254">
        <v>0</v>
      </c>
      <c r="AU10" s="254">
        <v>0</v>
      </c>
      <c r="AV10" s="254">
        <f t="shared" si="9"/>
        <v>0</v>
      </c>
      <c r="AW10" s="254">
        <v>0</v>
      </c>
      <c r="AX10" s="254">
        <v>0</v>
      </c>
      <c r="AY10" s="254">
        <v>0</v>
      </c>
      <c r="AZ10" s="254">
        <v>0</v>
      </c>
      <c r="BA10" s="254">
        <v>0</v>
      </c>
      <c r="BB10" s="254">
        <f t="shared" si="10"/>
        <v>0</v>
      </c>
      <c r="BC10" s="254">
        <v>0</v>
      </c>
      <c r="BD10" s="254">
        <v>0</v>
      </c>
      <c r="BE10" s="254">
        <f t="shared" si="11"/>
        <v>0</v>
      </c>
      <c r="BF10" s="254">
        <v>0</v>
      </c>
      <c r="BG10" s="254">
        <v>0</v>
      </c>
      <c r="BH10" s="254">
        <v>0</v>
      </c>
      <c r="BI10" s="254">
        <v>0</v>
      </c>
      <c r="BJ10" s="254">
        <f t="shared" si="12"/>
        <v>0</v>
      </c>
      <c r="BK10" s="254">
        <v>0</v>
      </c>
      <c r="BL10" s="254">
        <v>0</v>
      </c>
    </row>
    <row r="11" s="248" customFormat="1" customHeight="1" spans="1:64">
      <c r="A11" s="254" t="s">
        <v>280</v>
      </c>
      <c r="B11" s="254">
        <f>C11+H11+S11+AA11+AH11+AL11+AS11+AV11+BB11+BE11+BJ11+AO11</f>
        <v>631</v>
      </c>
      <c r="C11" s="254">
        <f t="shared" si="1"/>
        <v>0</v>
      </c>
      <c r="D11" s="254">
        <v>0</v>
      </c>
      <c r="E11" s="254">
        <v>0</v>
      </c>
      <c r="F11" s="254">
        <v>0</v>
      </c>
      <c r="G11" s="254">
        <v>0</v>
      </c>
      <c r="H11" s="254">
        <f t="shared" si="2"/>
        <v>557</v>
      </c>
      <c r="I11" s="254">
        <f>43+70</f>
        <v>113</v>
      </c>
      <c r="J11" s="254">
        <v>0</v>
      </c>
      <c r="K11" s="254">
        <v>0</v>
      </c>
      <c r="L11" s="254">
        <v>0</v>
      </c>
      <c r="M11" s="254">
        <f>215+35</f>
        <v>250</v>
      </c>
      <c r="N11" s="254">
        <v>0</v>
      </c>
      <c r="O11" s="254">
        <v>0</v>
      </c>
      <c r="P11" s="254">
        <v>0</v>
      </c>
      <c r="Q11" s="254">
        <v>0</v>
      </c>
      <c r="R11" s="254">
        <f>133+61</f>
        <v>194</v>
      </c>
      <c r="S11" s="254">
        <f t="shared" si="3"/>
        <v>0</v>
      </c>
      <c r="T11" s="254">
        <v>0</v>
      </c>
      <c r="U11" s="254">
        <v>0</v>
      </c>
      <c r="V11" s="254">
        <v>0</v>
      </c>
      <c r="W11" s="254">
        <v>0</v>
      </c>
      <c r="X11" s="254">
        <v>0</v>
      </c>
      <c r="Y11" s="254">
        <v>0</v>
      </c>
      <c r="Z11" s="254">
        <v>0</v>
      </c>
      <c r="AA11" s="254">
        <f t="shared" si="4"/>
        <v>0</v>
      </c>
      <c r="AB11" s="254">
        <v>0</v>
      </c>
      <c r="AC11" s="254">
        <v>0</v>
      </c>
      <c r="AD11" s="254">
        <v>0</v>
      </c>
      <c r="AE11" s="254">
        <v>0</v>
      </c>
      <c r="AF11" s="254">
        <v>0</v>
      </c>
      <c r="AG11" s="254">
        <v>0</v>
      </c>
      <c r="AH11" s="254">
        <f t="shared" si="5"/>
        <v>61</v>
      </c>
      <c r="AI11" s="254">
        <v>1</v>
      </c>
      <c r="AJ11" s="254">
        <v>60</v>
      </c>
      <c r="AK11" s="254">
        <v>0</v>
      </c>
      <c r="AL11" s="254">
        <f t="shared" si="6"/>
        <v>0</v>
      </c>
      <c r="AM11" s="254">
        <v>0</v>
      </c>
      <c r="AN11" s="254">
        <v>0</v>
      </c>
      <c r="AO11" s="254">
        <f t="shared" si="7"/>
        <v>10</v>
      </c>
      <c r="AP11" s="254">
        <v>0</v>
      </c>
      <c r="AQ11" s="254">
        <v>0</v>
      </c>
      <c r="AR11" s="254">
        <v>10</v>
      </c>
      <c r="AS11" s="254">
        <f t="shared" si="8"/>
        <v>0</v>
      </c>
      <c r="AT11" s="254">
        <v>0</v>
      </c>
      <c r="AU11" s="254">
        <v>0</v>
      </c>
      <c r="AV11" s="254">
        <f t="shared" si="9"/>
        <v>3</v>
      </c>
      <c r="AW11" s="254">
        <v>0</v>
      </c>
      <c r="AX11" s="254">
        <v>0</v>
      </c>
      <c r="AY11" s="254">
        <v>0</v>
      </c>
      <c r="AZ11" s="254">
        <v>0</v>
      </c>
      <c r="BA11" s="254">
        <v>3</v>
      </c>
      <c r="BB11" s="254">
        <f t="shared" si="10"/>
        <v>0</v>
      </c>
      <c r="BC11" s="254">
        <v>0</v>
      </c>
      <c r="BD11" s="254">
        <v>0</v>
      </c>
      <c r="BE11" s="254">
        <f t="shared" si="11"/>
        <v>0</v>
      </c>
      <c r="BF11" s="254">
        <v>0</v>
      </c>
      <c r="BG11" s="254">
        <v>0</v>
      </c>
      <c r="BH11" s="254">
        <v>0</v>
      </c>
      <c r="BI11" s="254">
        <v>0</v>
      </c>
      <c r="BJ11" s="254">
        <f t="shared" si="12"/>
        <v>0</v>
      </c>
      <c r="BK11" s="254">
        <v>0</v>
      </c>
      <c r="BL11" s="254">
        <v>0</v>
      </c>
    </row>
    <row r="12" s="248" customFormat="1" customHeight="1" spans="1:64">
      <c r="A12" s="254" t="s">
        <v>295</v>
      </c>
      <c r="B12" s="254">
        <f t="shared" ref="B12:B17" si="13">C12+H12+S12+AA12+AH12+AL12+AS12+AV12+BB12+BE12+BJ12</f>
        <v>10509</v>
      </c>
      <c r="C12" s="254">
        <f t="shared" si="1"/>
        <v>1730</v>
      </c>
      <c r="D12" s="254">
        <v>75</v>
      </c>
      <c r="E12" s="254">
        <v>876</v>
      </c>
      <c r="F12" s="254">
        <v>0</v>
      </c>
      <c r="G12" s="254">
        <v>779</v>
      </c>
      <c r="H12" s="254">
        <f t="shared" si="2"/>
        <v>369</v>
      </c>
      <c r="I12" s="254">
        <v>154</v>
      </c>
      <c r="J12" s="254">
        <v>0</v>
      </c>
      <c r="K12" s="254">
        <v>0</v>
      </c>
      <c r="L12" s="254">
        <v>0</v>
      </c>
      <c r="M12" s="254">
        <f>78+5</f>
        <v>83</v>
      </c>
      <c r="N12" s="254">
        <v>0</v>
      </c>
      <c r="O12" s="254">
        <v>0</v>
      </c>
      <c r="P12" s="254">
        <v>0</v>
      </c>
      <c r="Q12" s="254">
        <v>1</v>
      </c>
      <c r="R12" s="254">
        <f>126+5</f>
        <v>131</v>
      </c>
      <c r="S12" s="254">
        <f t="shared" si="3"/>
        <v>4</v>
      </c>
      <c r="T12" s="254">
        <v>0</v>
      </c>
      <c r="U12" s="254">
        <v>0</v>
      </c>
      <c r="V12" s="254">
        <v>0</v>
      </c>
      <c r="W12" s="254">
        <v>0</v>
      </c>
      <c r="X12" s="254">
        <v>4</v>
      </c>
      <c r="Y12" s="254">
        <v>0</v>
      </c>
      <c r="Z12" s="254">
        <v>0</v>
      </c>
      <c r="AA12" s="254">
        <f t="shared" si="4"/>
        <v>0</v>
      </c>
      <c r="AB12" s="254">
        <v>0</v>
      </c>
      <c r="AC12" s="254">
        <v>0</v>
      </c>
      <c r="AD12" s="254">
        <v>0</v>
      </c>
      <c r="AE12" s="254">
        <v>0</v>
      </c>
      <c r="AF12" s="254">
        <v>0</v>
      </c>
      <c r="AG12" s="254">
        <v>0</v>
      </c>
      <c r="AH12" s="254">
        <f t="shared" si="5"/>
        <v>1456</v>
      </c>
      <c r="AI12" s="254">
        <v>1431</v>
      </c>
      <c r="AJ12" s="254">
        <v>25</v>
      </c>
      <c r="AK12" s="254">
        <v>0</v>
      </c>
      <c r="AL12" s="254">
        <f t="shared" si="6"/>
        <v>50</v>
      </c>
      <c r="AM12" s="254">
        <v>50</v>
      </c>
      <c r="AN12" s="254">
        <v>0</v>
      </c>
      <c r="AO12" s="254">
        <f t="shared" si="7"/>
        <v>0</v>
      </c>
      <c r="AP12" s="254">
        <v>0</v>
      </c>
      <c r="AQ12" s="254">
        <v>0</v>
      </c>
      <c r="AR12" s="254">
        <v>0</v>
      </c>
      <c r="AS12" s="254">
        <f t="shared" si="8"/>
        <v>0</v>
      </c>
      <c r="AT12" s="254">
        <v>0</v>
      </c>
      <c r="AU12" s="254">
        <v>0</v>
      </c>
      <c r="AV12" s="254">
        <f t="shared" si="9"/>
        <v>6391</v>
      </c>
      <c r="AW12" s="254">
        <v>0</v>
      </c>
      <c r="AX12" s="254">
        <v>0</v>
      </c>
      <c r="AY12" s="254">
        <v>0</v>
      </c>
      <c r="AZ12" s="254">
        <v>0</v>
      </c>
      <c r="BA12" s="254">
        <f>4185+305+100+500+309+128+80+50+454+280</f>
        <v>6391</v>
      </c>
      <c r="BB12" s="254">
        <f t="shared" si="10"/>
        <v>509</v>
      </c>
      <c r="BC12" s="254">
        <v>509</v>
      </c>
      <c r="BD12" s="254">
        <v>0</v>
      </c>
      <c r="BE12" s="254">
        <f t="shared" si="11"/>
        <v>0</v>
      </c>
      <c r="BF12" s="254">
        <v>0</v>
      </c>
      <c r="BG12" s="254">
        <v>0</v>
      </c>
      <c r="BH12" s="254">
        <v>0</v>
      </c>
      <c r="BI12" s="254">
        <v>0</v>
      </c>
      <c r="BJ12" s="254">
        <f t="shared" si="12"/>
        <v>0</v>
      </c>
      <c r="BK12" s="254">
        <v>0</v>
      </c>
      <c r="BL12" s="254">
        <v>0</v>
      </c>
    </row>
    <row r="13" s="248" customFormat="1" customHeight="1" spans="1:64">
      <c r="A13" s="254" t="s">
        <v>338</v>
      </c>
      <c r="B13" s="254">
        <f t="shared" si="13"/>
        <v>3752</v>
      </c>
      <c r="C13" s="254">
        <f t="shared" si="1"/>
        <v>316</v>
      </c>
      <c r="D13" s="254">
        <v>50</v>
      </c>
      <c r="E13" s="254">
        <v>266</v>
      </c>
      <c r="F13" s="254">
        <v>0</v>
      </c>
      <c r="G13" s="254">
        <v>0</v>
      </c>
      <c r="H13" s="254">
        <f t="shared" si="2"/>
        <v>229</v>
      </c>
      <c r="I13" s="254">
        <v>6</v>
      </c>
      <c r="J13" s="254">
        <v>0</v>
      </c>
      <c r="K13" s="254">
        <v>0</v>
      </c>
      <c r="L13" s="254">
        <v>40</v>
      </c>
      <c r="M13" s="254">
        <v>3</v>
      </c>
      <c r="N13" s="254">
        <v>0</v>
      </c>
      <c r="O13" s="254">
        <v>0</v>
      </c>
      <c r="P13" s="254">
        <v>0</v>
      </c>
      <c r="Q13" s="254">
        <v>0</v>
      </c>
      <c r="R13" s="254">
        <v>180</v>
      </c>
      <c r="S13" s="254">
        <f t="shared" si="3"/>
        <v>0</v>
      </c>
      <c r="T13" s="254">
        <v>0</v>
      </c>
      <c r="U13" s="254">
        <v>0</v>
      </c>
      <c r="V13" s="254">
        <v>0</v>
      </c>
      <c r="W13" s="254">
        <v>0</v>
      </c>
      <c r="X13" s="254">
        <v>0</v>
      </c>
      <c r="Y13" s="254">
        <v>0</v>
      </c>
      <c r="Z13" s="254">
        <v>0</v>
      </c>
      <c r="AA13" s="254">
        <f t="shared" si="4"/>
        <v>0</v>
      </c>
      <c r="AB13" s="254">
        <v>0</v>
      </c>
      <c r="AC13" s="254">
        <v>0</v>
      </c>
      <c r="AD13" s="254">
        <v>0</v>
      </c>
      <c r="AE13" s="254">
        <v>0</v>
      </c>
      <c r="AF13" s="254">
        <v>0</v>
      </c>
      <c r="AG13" s="254">
        <v>0</v>
      </c>
      <c r="AH13" s="254">
        <f t="shared" si="5"/>
        <v>2293</v>
      </c>
      <c r="AI13" s="254">
        <v>946</v>
      </c>
      <c r="AJ13" s="254">
        <f>107+410+700+10+70+50</f>
        <v>1347</v>
      </c>
      <c r="AK13" s="254">
        <v>0</v>
      </c>
      <c r="AL13" s="254">
        <f t="shared" si="6"/>
        <v>0</v>
      </c>
      <c r="AM13" s="254">
        <v>0</v>
      </c>
      <c r="AN13" s="254">
        <v>0</v>
      </c>
      <c r="AO13" s="254">
        <f t="shared" si="7"/>
        <v>0</v>
      </c>
      <c r="AP13" s="254">
        <v>0</v>
      </c>
      <c r="AQ13" s="254">
        <v>0</v>
      </c>
      <c r="AR13" s="254">
        <v>0</v>
      </c>
      <c r="AS13" s="254">
        <f t="shared" si="8"/>
        <v>0</v>
      </c>
      <c r="AT13" s="254">
        <v>0</v>
      </c>
      <c r="AU13" s="254">
        <v>0</v>
      </c>
      <c r="AV13" s="254">
        <f t="shared" si="9"/>
        <v>883</v>
      </c>
      <c r="AW13" s="254">
        <v>0</v>
      </c>
      <c r="AX13" s="254">
        <v>0</v>
      </c>
      <c r="AY13" s="254">
        <v>0</v>
      </c>
      <c r="AZ13" s="254">
        <v>0</v>
      </c>
      <c r="BA13" s="254">
        <f>414+10+200+240+19</f>
        <v>883</v>
      </c>
      <c r="BB13" s="254">
        <f t="shared" si="10"/>
        <v>31</v>
      </c>
      <c r="BC13" s="254">
        <v>31</v>
      </c>
      <c r="BD13" s="254">
        <v>0</v>
      </c>
      <c r="BE13" s="254">
        <f t="shared" si="11"/>
        <v>0</v>
      </c>
      <c r="BF13" s="254">
        <v>0</v>
      </c>
      <c r="BG13" s="254">
        <v>0</v>
      </c>
      <c r="BH13" s="254">
        <v>0</v>
      </c>
      <c r="BI13" s="254">
        <v>0</v>
      </c>
      <c r="BJ13" s="254">
        <f t="shared" si="12"/>
        <v>0</v>
      </c>
      <c r="BK13" s="254">
        <v>0</v>
      </c>
      <c r="BL13" s="254">
        <v>0</v>
      </c>
    </row>
    <row r="14" s="248" customFormat="1" customHeight="1" spans="1:64">
      <c r="A14" s="254" t="s">
        <v>372</v>
      </c>
      <c r="B14" s="254">
        <f t="shared" si="13"/>
        <v>2427</v>
      </c>
      <c r="C14" s="254">
        <f t="shared" si="1"/>
        <v>57</v>
      </c>
      <c r="D14" s="254">
        <v>0</v>
      </c>
      <c r="E14" s="254">
        <v>0</v>
      </c>
      <c r="F14" s="254">
        <v>0</v>
      </c>
      <c r="G14" s="254">
        <v>57</v>
      </c>
      <c r="H14" s="254">
        <f t="shared" si="2"/>
        <v>310</v>
      </c>
      <c r="I14" s="254">
        <v>0</v>
      </c>
      <c r="J14" s="254">
        <v>0</v>
      </c>
      <c r="K14" s="254">
        <v>0</v>
      </c>
      <c r="L14" s="254">
        <v>0</v>
      </c>
      <c r="M14" s="254">
        <v>277</v>
      </c>
      <c r="N14" s="254">
        <v>0</v>
      </c>
      <c r="O14" s="254">
        <v>0</v>
      </c>
      <c r="P14" s="254">
        <v>0</v>
      </c>
      <c r="Q14" s="254">
        <v>0</v>
      </c>
      <c r="R14" s="254">
        <v>33</v>
      </c>
      <c r="S14" s="254">
        <f t="shared" si="3"/>
        <v>233</v>
      </c>
      <c r="T14" s="254">
        <v>0</v>
      </c>
      <c r="U14" s="254">
        <v>200</v>
      </c>
      <c r="V14" s="254">
        <v>0</v>
      </c>
      <c r="W14" s="254">
        <v>0</v>
      </c>
      <c r="X14" s="254">
        <v>33</v>
      </c>
      <c r="Y14" s="254">
        <v>0</v>
      </c>
      <c r="Z14" s="254">
        <v>0</v>
      </c>
      <c r="AA14" s="254">
        <f t="shared" si="4"/>
        <v>0</v>
      </c>
      <c r="AB14" s="254">
        <v>0</v>
      </c>
      <c r="AC14" s="254">
        <v>0</v>
      </c>
      <c r="AD14" s="254">
        <v>0</v>
      </c>
      <c r="AE14" s="254">
        <v>0</v>
      </c>
      <c r="AF14" s="254">
        <v>0</v>
      </c>
      <c r="AG14" s="254">
        <v>0</v>
      </c>
      <c r="AH14" s="254">
        <f t="shared" si="5"/>
        <v>1600</v>
      </c>
      <c r="AI14" s="254">
        <v>0</v>
      </c>
      <c r="AJ14" s="254">
        <f>100+1500</f>
        <v>1600</v>
      </c>
      <c r="AK14" s="254">
        <v>0</v>
      </c>
      <c r="AL14" s="254">
        <f t="shared" si="6"/>
        <v>227</v>
      </c>
      <c r="AM14" s="254">
        <v>227</v>
      </c>
      <c r="AN14" s="254">
        <v>0</v>
      </c>
      <c r="AO14" s="254">
        <f t="shared" si="7"/>
        <v>0</v>
      </c>
      <c r="AP14" s="254">
        <v>0</v>
      </c>
      <c r="AQ14" s="254">
        <v>0</v>
      </c>
      <c r="AR14" s="254">
        <v>0</v>
      </c>
      <c r="AS14" s="254">
        <f t="shared" si="8"/>
        <v>0</v>
      </c>
      <c r="AT14" s="254">
        <v>0</v>
      </c>
      <c r="AU14" s="254">
        <v>0</v>
      </c>
      <c r="AV14" s="254">
        <f t="shared" si="9"/>
        <v>0</v>
      </c>
      <c r="AW14" s="254">
        <v>0</v>
      </c>
      <c r="AX14" s="254">
        <v>0</v>
      </c>
      <c r="AY14" s="254">
        <v>0</v>
      </c>
      <c r="AZ14" s="254">
        <v>0</v>
      </c>
      <c r="BA14" s="254">
        <v>0</v>
      </c>
      <c r="BB14" s="254">
        <f t="shared" si="10"/>
        <v>0</v>
      </c>
      <c r="BC14" s="254">
        <v>0</v>
      </c>
      <c r="BD14" s="254">
        <v>0</v>
      </c>
      <c r="BE14" s="254">
        <f t="shared" si="11"/>
        <v>0</v>
      </c>
      <c r="BF14" s="254">
        <v>0</v>
      </c>
      <c r="BG14" s="254">
        <v>0</v>
      </c>
      <c r="BH14" s="254">
        <v>0</v>
      </c>
      <c r="BI14" s="254">
        <v>0</v>
      </c>
      <c r="BJ14" s="254">
        <f t="shared" si="12"/>
        <v>0</v>
      </c>
      <c r="BK14" s="254">
        <v>0</v>
      </c>
      <c r="BL14" s="254">
        <v>0</v>
      </c>
    </row>
    <row r="15" s="248" customFormat="1" customHeight="1" spans="1:64">
      <c r="A15" s="254" t="s">
        <v>381</v>
      </c>
      <c r="B15" s="254">
        <f t="shared" si="13"/>
        <v>10229</v>
      </c>
      <c r="C15" s="254">
        <f t="shared" si="1"/>
        <v>390</v>
      </c>
      <c r="D15" s="254">
        <v>250</v>
      </c>
      <c r="E15" s="254">
        <v>1</v>
      </c>
      <c r="F15" s="254">
        <v>20</v>
      </c>
      <c r="G15" s="254">
        <v>119</v>
      </c>
      <c r="H15" s="254">
        <f t="shared" si="2"/>
        <v>612</v>
      </c>
      <c r="I15" s="254">
        <v>75</v>
      </c>
      <c r="J15" s="254">
        <v>0</v>
      </c>
      <c r="K15" s="254">
        <v>1</v>
      </c>
      <c r="L15" s="254">
        <v>0</v>
      </c>
      <c r="M15" s="254">
        <f>254+254</f>
        <v>508</v>
      </c>
      <c r="N15" s="254">
        <v>0</v>
      </c>
      <c r="O15" s="254">
        <v>0</v>
      </c>
      <c r="P15" s="254">
        <v>0</v>
      </c>
      <c r="Q15" s="254">
        <v>1</v>
      </c>
      <c r="R15" s="254">
        <v>27</v>
      </c>
      <c r="S15" s="254">
        <f t="shared" si="3"/>
        <v>4392</v>
      </c>
      <c r="T15" s="254">
        <v>0</v>
      </c>
      <c r="U15" s="254">
        <f>2982+1410</f>
        <v>4392</v>
      </c>
      <c r="V15" s="254">
        <v>0</v>
      </c>
      <c r="W15" s="254">
        <v>0</v>
      </c>
      <c r="X15" s="254">
        <v>0</v>
      </c>
      <c r="Y15" s="254">
        <v>0</v>
      </c>
      <c r="Z15" s="254">
        <v>0</v>
      </c>
      <c r="AA15" s="254">
        <f t="shared" si="4"/>
        <v>0</v>
      </c>
      <c r="AB15" s="254">
        <v>0</v>
      </c>
      <c r="AC15" s="254">
        <v>0</v>
      </c>
      <c r="AD15" s="254">
        <v>0</v>
      </c>
      <c r="AE15" s="254">
        <v>0</v>
      </c>
      <c r="AF15" s="254">
        <v>0</v>
      </c>
      <c r="AG15" s="254">
        <v>0</v>
      </c>
      <c r="AH15" s="254">
        <f t="shared" si="5"/>
        <v>125</v>
      </c>
      <c r="AI15" s="254">
        <v>75</v>
      </c>
      <c r="AJ15" s="254">
        <v>50</v>
      </c>
      <c r="AK15" s="254">
        <v>0</v>
      </c>
      <c r="AL15" s="254">
        <f t="shared" si="6"/>
        <v>410</v>
      </c>
      <c r="AM15" s="254">
        <v>410</v>
      </c>
      <c r="AN15" s="254">
        <v>0</v>
      </c>
      <c r="AO15" s="254">
        <f t="shared" si="7"/>
        <v>0</v>
      </c>
      <c r="AP15" s="254">
        <v>0</v>
      </c>
      <c r="AQ15" s="254">
        <v>0</v>
      </c>
      <c r="AR15" s="254">
        <v>0</v>
      </c>
      <c r="AS15" s="254">
        <f t="shared" si="8"/>
        <v>0</v>
      </c>
      <c r="AT15" s="254">
        <v>0</v>
      </c>
      <c r="AU15" s="254">
        <v>0</v>
      </c>
      <c r="AV15" s="254">
        <f t="shared" si="9"/>
        <v>4300</v>
      </c>
      <c r="AW15" s="254">
        <v>0</v>
      </c>
      <c r="AX15" s="254">
        <v>0</v>
      </c>
      <c r="AY15" s="254">
        <v>0</v>
      </c>
      <c r="AZ15" s="254">
        <v>0</v>
      </c>
      <c r="BA15" s="254">
        <v>4300</v>
      </c>
      <c r="BB15" s="254">
        <f t="shared" si="10"/>
        <v>0</v>
      </c>
      <c r="BC15" s="254">
        <v>0</v>
      </c>
      <c r="BD15" s="254">
        <v>0</v>
      </c>
      <c r="BE15" s="254">
        <f t="shared" si="11"/>
        <v>0</v>
      </c>
      <c r="BF15" s="254">
        <v>0</v>
      </c>
      <c r="BG15" s="254">
        <v>0</v>
      </c>
      <c r="BH15" s="254">
        <v>0</v>
      </c>
      <c r="BI15" s="254">
        <v>0</v>
      </c>
      <c r="BJ15" s="254">
        <f t="shared" si="12"/>
        <v>0</v>
      </c>
      <c r="BK15" s="254">
        <v>0</v>
      </c>
      <c r="BL15" s="254">
        <v>0</v>
      </c>
    </row>
    <row r="16" s="248" customFormat="1" customHeight="1" spans="1:64">
      <c r="A16" s="254" t="s">
        <v>389</v>
      </c>
      <c r="B16" s="254">
        <f t="shared" si="13"/>
        <v>6037</v>
      </c>
      <c r="C16" s="254">
        <f t="shared" si="1"/>
        <v>29</v>
      </c>
      <c r="D16" s="254">
        <v>29</v>
      </c>
      <c r="E16" s="254">
        <v>0</v>
      </c>
      <c r="F16" s="254">
        <v>0</v>
      </c>
      <c r="G16" s="254">
        <v>0</v>
      </c>
      <c r="H16" s="254">
        <f t="shared" si="2"/>
        <v>1778</v>
      </c>
      <c r="I16" s="254">
        <f>100+200+30</f>
        <v>330</v>
      </c>
      <c r="J16" s="254">
        <v>0</v>
      </c>
      <c r="K16" s="254">
        <v>8</v>
      </c>
      <c r="L16" s="254">
        <v>12</v>
      </c>
      <c r="M16" s="254">
        <f>40+50+100+360</f>
        <v>550</v>
      </c>
      <c r="N16" s="254">
        <v>0</v>
      </c>
      <c r="O16" s="254">
        <v>0</v>
      </c>
      <c r="P16" s="254">
        <v>0</v>
      </c>
      <c r="Q16" s="254">
        <v>2</v>
      </c>
      <c r="R16" s="254">
        <f>38+300+30+300+8+200</f>
        <v>876</v>
      </c>
      <c r="S16" s="254">
        <f t="shared" si="3"/>
        <v>9</v>
      </c>
      <c r="T16" s="254">
        <v>0</v>
      </c>
      <c r="U16" s="254">
        <v>7</v>
      </c>
      <c r="V16" s="254">
        <v>0</v>
      </c>
      <c r="W16" s="254">
        <v>0</v>
      </c>
      <c r="X16" s="254">
        <v>2</v>
      </c>
      <c r="Y16" s="254">
        <v>0</v>
      </c>
      <c r="Z16" s="254">
        <v>0</v>
      </c>
      <c r="AA16" s="254">
        <f t="shared" si="4"/>
        <v>0</v>
      </c>
      <c r="AB16" s="254">
        <v>0</v>
      </c>
      <c r="AC16" s="254">
        <v>0</v>
      </c>
      <c r="AD16" s="254">
        <v>0</v>
      </c>
      <c r="AE16" s="254">
        <v>0</v>
      </c>
      <c r="AF16" s="254">
        <v>0</v>
      </c>
      <c r="AG16" s="254">
        <v>0</v>
      </c>
      <c r="AH16" s="254">
        <f t="shared" si="5"/>
        <v>1121</v>
      </c>
      <c r="AI16" s="254">
        <v>89</v>
      </c>
      <c r="AJ16" s="254">
        <f>202+500+250+80</f>
        <v>1032</v>
      </c>
      <c r="AK16" s="254">
        <v>0</v>
      </c>
      <c r="AL16" s="254">
        <f t="shared" si="6"/>
        <v>2480</v>
      </c>
      <c r="AM16" s="254">
        <f>2080+400</f>
        <v>2480</v>
      </c>
      <c r="AN16" s="254">
        <v>0</v>
      </c>
      <c r="AO16" s="254">
        <f t="shared" si="7"/>
        <v>0</v>
      </c>
      <c r="AP16" s="254">
        <v>0</v>
      </c>
      <c r="AQ16" s="254">
        <v>0</v>
      </c>
      <c r="AR16" s="254">
        <v>0</v>
      </c>
      <c r="AS16" s="254">
        <f t="shared" si="8"/>
        <v>0</v>
      </c>
      <c r="AT16" s="254">
        <v>0</v>
      </c>
      <c r="AU16" s="254">
        <v>0</v>
      </c>
      <c r="AV16" s="254">
        <f t="shared" si="9"/>
        <v>620</v>
      </c>
      <c r="AW16" s="254">
        <v>0</v>
      </c>
      <c r="AX16" s="254">
        <v>0</v>
      </c>
      <c r="AY16" s="254">
        <v>0</v>
      </c>
      <c r="AZ16" s="254">
        <v>0</v>
      </c>
      <c r="BA16" s="254">
        <v>620</v>
      </c>
      <c r="BB16" s="254">
        <f t="shared" si="10"/>
        <v>0</v>
      </c>
      <c r="BC16" s="254">
        <v>0</v>
      </c>
      <c r="BD16" s="254">
        <v>0</v>
      </c>
      <c r="BE16" s="254">
        <f t="shared" si="11"/>
        <v>0</v>
      </c>
      <c r="BF16" s="254">
        <v>0</v>
      </c>
      <c r="BG16" s="254">
        <v>0</v>
      </c>
      <c r="BH16" s="254">
        <v>0</v>
      </c>
      <c r="BI16" s="254">
        <v>0</v>
      </c>
      <c r="BJ16" s="254">
        <f t="shared" si="12"/>
        <v>0</v>
      </c>
      <c r="BK16" s="254">
        <v>0</v>
      </c>
      <c r="BL16" s="254">
        <v>0</v>
      </c>
    </row>
    <row r="17" s="248" customFormat="1" customHeight="1" spans="1:64">
      <c r="A17" s="254" t="s">
        <v>424</v>
      </c>
      <c r="B17" s="254">
        <f t="shared" si="13"/>
        <v>108</v>
      </c>
      <c r="C17" s="254">
        <f t="shared" si="1"/>
        <v>0</v>
      </c>
      <c r="D17" s="254">
        <v>0</v>
      </c>
      <c r="E17" s="254">
        <v>0</v>
      </c>
      <c r="F17" s="254">
        <v>0</v>
      </c>
      <c r="G17" s="254">
        <v>0</v>
      </c>
      <c r="H17" s="254">
        <f t="shared" si="2"/>
        <v>0</v>
      </c>
      <c r="I17" s="254">
        <v>0</v>
      </c>
      <c r="J17" s="254">
        <v>0</v>
      </c>
      <c r="K17" s="254">
        <v>0</v>
      </c>
      <c r="L17" s="254">
        <v>0</v>
      </c>
      <c r="M17" s="254">
        <v>0</v>
      </c>
      <c r="N17" s="254">
        <v>0</v>
      </c>
      <c r="O17" s="254">
        <v>0</v>
      </c>
      <c r="P17" s="254">
        <v>0</v>
      </c>
      <c r="Q17" s="254">
        <v>0</v>
      </c>
      <c r="R17" s="254">
        <v>0</v>
      </c>
      <c r="S17" s="254">
        <f t="shared" si="3"/>
        <v>108</v>
      </c>
      <c r="T17" s="254">
        <v>0</v>
      </c>
      <c r="U17" s="254">
        <v>108</v>
      </c>
      <c r="V17" s="254">
        <v>0</v>
      </c>
      <c r="W17" s="254">
        <v>0</v>
      </c>
      <c r="X17" s="254">
        <v>0</v>
      </c>
      <c r="Y17" s="254">
        <v>0</v>
      </c>
      <c r="Z17" s="254">
        <v>0</v>
      </c>
      <c r="AA17" s="254">
        <f t="shared" si="4"/>
        <v>0</v>
      </c>
      <c r="AB17" s="254">
        <v>0</v>
      </c>
      <c r="AC17" s="254">
        <v>0</v>
      </c>
      <c r="AD17" s="254">
        <v>0</v>
      </c>
      <c r="AE17" s="254">
        <v>0</v>
      </c>
      <c r="AF17" s="254">
        <v>0</v>
      </c>
      <c r="AG17" s="254">
        <v>0</v>
      </c>
      <c r="AH17" s="254">
        <f t="shared" si="5"/>
        <v>0</v>
      </c>
      <c r="AI17" s="254">
        <v>0</v>
      </c>
      <c r="AJ17" s="254">
        <v>0</v>
      </c>
      <c r="AK17" s="254">
        <v>0</v>
      </c>
      <c r="AL17" s="254">
        <f t="shared" si="6"/>
        <v>0</v>
      </c>
      <c r="AM17" s="254">
        <v>0</v>
      </c>
      <c r="AN17" s="254">
        <v>0</v>
      </c>
      <c r="AO17" s="254">
        <f t="shared" si="7"/>
        <v>0</v>
      </c>
      <c r="AP17" s="254">
        <v>0</v>
      </c>
      <c r="AQ17" s="254">
        <v>0</v>
      </c>
      <c r="AR17" s="254">
        <v>0</v>
      </c>
      <c r="AS17" s="254">
        <f t="shared" si="8"/>
        <v>0</v>
      </c>
      <c r="AT17" s="254">
        <v>0</v>
      </c>
      <c r="AU17" s="254">
        <v>0</v>
      </c>
      <c r="AV17" s="254">
        <f t="shared" si="9"/>
        <v>0</v>
      </c>
      <c r="AW17" s="254">
        <v>0</v>
      </c>
      <c r="AX17" s="254">
        <v>0</v>
      </c>
      <c r="AY17" s="254">
        <v>0</v>
      </c>
      <c r="AZ17" s="254">
        <v>0</v>
      </c>
      <c r="BA17" s="254">
        <v>0</v>
      </c>
      <c r="BB17" s="254">
        <f t="shared" si="10"/>
        <v>0</v>
      </c>
      <c r="BC17" s="254">
        <v>0</v>
      </c>
      <c r="BD17" s="254">
        <v>0</v>
      </c>
      <c r="BE17" s="254">
        <f t="shared" si="11"/>
        <v>0</v>
      </c>
      <c r="BF17" s="254">
        <v>0</v>
      </c>
      <c r="BG17" s="254">
        <v>0</v>
      </c>
      <c r="BH17" s="254">
        <v>0</v>
      </c>
      <c r="BI17" s="254">
        <v>0</v>
      </c>
      <c r="BJ17" s="254">
        <f t="shared" si="12"/>
        <v>0</v>
      </c>
      <c r="BK17" s="254">
        <v>0</v>
      </c>
      <c r="BL17" s="254">
        <v>0</v>
      </c>
    </row>
    <row r="18" s="273" customFormat="1" customHeight="1" spans="1:64">
      <c r="A18" s="278" t="s">
        <v>429</v>
      </c>
      <c r="B18" s="254">
        <f>C18+H18+S18+AA18+AH18+AL18+AS18+AV18+BB18+BE18+BJ18+AO18</f>
        <v>1552</v>
      </c>
      <c r="C18" s="279">
        <f>D18</f>
        <v>36</v>
      </c>
      <c r="D18" s="279">
        <v>36</v>
      </c>
      <c r="E18" s="279">
        <v>0</v>
      </c>
      <c r="F18" s="279">
        <v>0</v>
      </c>
      <c r="G18" s="279">
        <v>0</v>
      </c>
      <c r="H18" s="279">
        <f t="shared" si="2"/>
        <v>895</v>
      </c>
      <c r="I18" s="279">
        <v>362</v>
      </c>
      <c r="J18" s="279">
        <v>0</v>
      </c>
      <c r="K18" s="279">
        <v>0</v>
      </c>
      <c r="L18" s="279">
        <v>0</v>
      </c>
      <c r="M18" s="279">
        <f>4+300</f>
        <v>304</v>
      </c>
      <c r="N18" s="279">
        <v>0</v>
      </c>
      <c r="O18" s="279">
        <v>2</v>
      </c>
      <c r="P18" s="279">
        <v>25</v>
      </c>
      <c r="Q18" s="279">
        <v>0</v>
      </c>
      <c r="R18" s="279">
        <v>202</v>
      </c>
      <c r="S18" s="279">
        <v>0</v>
      </c>
      <c r="T18" s="279">
        <v>0</v>
      </c>
      <c r="U18" s="279">
        <v>0</v>
      </c>
      <c r="V18" s="279">
        <v>0</v>
      </c>
      <c r="W18" s="279">
        <v>0</v>
      </c>
      <c r="X18" s="279">
        <v>0</v>
      </c>
      <c r="Y18" s="279">
        <v>0</v>
      </c>
      <c r="Z18" s="279">
        <v>0</v>
      </c>
      <c r="AA18" s="279">
        <v>0</v>
      </c>
      <c r="AB18" s="279">
        <v>0</v>
      </c>
      <c r="AC18" s="279">
        <v>0</v>
      </c>
      <c r="AD18" s="279">
        <v>0</v>
      </c>
      <c r="AE18" s="279">
        <v>0</v>
      </c>
      <c r="AF18" s="279">
        <v>0</v>
      </c>
      <c r="AG18" s="279">
        <v>0</v>
      </c>
      <c r="AH18" s="279">
        <v>0</v>
      </c>
      <c r="AI18" s="279">
        <v>0</v>
      </c>
      <c r="AJ18" s="279">
        <v>0</v>
      </c>
      <c r="AK18" s="279">
        <v>0</v>
      </c>
      <c r="AL18" s="279">
        <v>0</v>
      </c>
      <c r="AM18" s="279">
        <v>0</v>
      </c>
      <c r="AN18" s="279">
        <v>0</v>
      </c>
      <c r="AO18" s="279">
        <f>AR18</f>
        <v>420</v>
      </c>
      <c r="AP18" s="279">
        <v>0</v>
      </c>
      <c r="AQ18" s="279">
        <v>0</v>
      </c>
      <c r="AR18" s="279">
        <f>120+300</f>
        <v>420</v>
      </c>
      <c r="AS18" s="279">
        <v>0</v>
      </c>
      <c r="AT18" s="279">
        <v>0</v>
      </c>
      <c r="AU18" s="279">
        <v>0</v>
      </c>
      <c r="AV18" s="279">
        <f>BA18</f>
        <v>201</v>
      </c>
      <c r="AW18" s="279">
        <v>0</v>
      </c>
      <c r="AX18" s="279">
        <v>0</v>
      </c>
      <c r="AY18" s="279">
        <v>0</v>
      </c>
      <c r="AZ18" s="279">
        <v>0</v>
      </c>
      <c r="BA18" s="279">
        <f>1+200</f>
        <v>201</v>
      </c>
      <c r="BB18" s="279">
        <v>0</v>
      </c>
      <c r="BC18" s="279">
        <v>0</v>
      </c>
      <c r="BD18" s="279">
        <v>0</v>
      </c>
      <c r="BE18" s="279">
        <v>0</v>
      </c>
      <c r="BF18" s="279">
        <v>0</v>
      </c>
      <c r="BG18" s="279">
        <v>0</v>
      </c>
      <c r="BH18" s="279">
        <v>0</v>
      </c>
      <c r="BI18" s="279">
        <v>0</v>
      </c>
      <c r="BJ18" s="279">
        <v>0</v>
      </c>
      <c r="BK18" s="279">
        <v>0</v>
      </c>
      <c r="BL18" s="279">
        <v>0</v>
      </c>
    </row>
    <row r="19" s="248" customFormat="1" customHeight="1" spans="1:64">
      <c r="A19" s="254" t="s">
        <v>438</v>
      </c>
      <c r="B19" s="254">
        <f>C19+H19+S19+AA19+AH19+AL19+AS19+AV19+BB19+BE19+BJ19</f>
        <v>39</v>
      </c>
      <c r="C19" s="254">
        <f t="shared" ref="C19:C25" si="14">SUM(D19:G19)</f>
        <v>22</v>
      </c>
      <c r="D19" s="254">
        <v>22</v>
      </c>
      <c r="E19" s="254">
        <v>0</v>
      </c>
      <c r="F19" s="254">
        <v>0</v>
      </c>
      <c r="G19" s="254">
        <v>0</v>
      </c>
      <c r="H19" s="254">
        <f t="shared" si="2"/>
        <v>17</v>
      </c>
      <c r="I19" s="254">
        <v>14</v>
      </c>
      <c r="J19" s="254">
        <v>0</v>
      </c>
      <c r="K19" s="254">
        <v>0</v>
      </c>
      <c r="L19" s="254">
        <v>0</v>
      </c>
      <c r="M19" s="254">
        <v>2</v>
      </c>
      <c r="N19" s="254">
        <v>0</v>
      </c>
      <c r="O19" s="254">
        <v>0</v>
      </c>
      <c r="P19" s="254">
        <v>0</v>
      </c>
      <c r="Q19" s="254">
        <v>1</v>
      </c>
      <c r="R19" s="254">
        <v>0</v>
      </c>
      <c r="S19" s="254">
        <f t="shared" ref="S19:S25" si="15">SUM(T19:Z19)</f>
        <v>0</v>
      </c>
      <c r="T19" s="254">
        <v>0</v>
      </c>
      <c r="U19" s="254">
        <v>0</v>
      </c>
      <c r="V19" s="254">
        <v>0</v>
      </c>
      <c r="W19" s="254">
        <v>0</v>
      </c>
      <c r="X19" s="254">
        <v>0</v>
      </c>
      <c r="Y19" s="254">
        <v>0</v>
      </c>
      <c r="Z19" s="254">
        <v>0</v>
      </c>
      <c r="AA19" s="254">
        <f t="shared" ref="AA19:AA25" si="16">SUM(AB19:AG19)</f>
        <v>0</v>
      </c>
      <c r="AB19" s="254">
        <v>0</v>
      </c>
      <c r="AC19" s="254">
        <v>0</v>
      </c>
      <c r="AD19" s="254">
        <v>0</v>
      </c>
      <c r="AE19" s="254">
        <v>0</v>
      </c>
      <c r="AF19" s="254">
        <v>0</v>
      </c>
      <c r="AG19" s="254">
        <v>0</v>
      </c>
      <c r="AH19" s="254">
        <f>SUM(AI19:AK19)</f>
        <v>0</v>
      </c>
      <c r="AI19" s="254">
        <v>0</v>
      </c>
      <c r="AJ19" s="254">
        <v>0</v>
      </c>
      <c r="AK19" s="254">
        <v>0</v>
      </c>
      <c r="AL19" s="254">
        <f t="shared" ref="AL19:AL25" si="17">SUM(AM19:AN19)</f>
        <v>0</v>
      </c>
      <c r="AM19" s="254">
        <v>0</v>
      </c>
      <c r="AN19" s="254">
        <v>0</v>
      </c>
      <c r="AO19" s="254">
        <f t="shared" ref="AO19:AO25" si="18">SUM(AP19:AR19)</f>
        <v>0</v>
      </c>
      <c r="AP19" s="254">
        <v>0</v>
      </c>
      <c r="AQ19" s="254">
        <v>0</v>
      </c>
      <c r="AR19" s="254">
        <v>0</v>
      </c>
      <c r="AS19" s="254">
        <f t="shared" ref="AS19:AS25" si="19">SUM(AT19:AU19)</f>
        <v>0</v>
      </c>
      <c r="AT19" s="254">
        <v>0</v>
      </c>
      <c r="AU19" s="254">
        <v>0</v>
      </c>
      <c r="AV19" s="254">
        <f t="shared" ref="AV19:AV25" si="20">SUM(AW19:BA19)</f>
        <v>0</v>
      </c>
      <c r="AW19" s="254">
        <v>0</v>
      </c>
      <c r="AX19" s="254">
        <v>0</v>
      </c>
      <c r="AY19" s="254">
        <v>0</v>
      </c>
      <c r="AZ19" s="254">
        <v>0</v>
      </c>
      <c r="BA19" s="254">
        <v>0</v>
      </c>
      <c r="BB19" s="254">
        <f t="shared" ref="BB19:BB25" si="21">SUM(BC19:BD19)</f>
        <v>0</v>
      </c>
      <c r="BC19" s="254">
        <v>0</v>
      </c>
      <c r="BD19" s="254">
        <v>0</v>
      </c>
      <c r="BE19" s="254">
        <f t="shared" ref="BE19:BE25" si="22">SUM(BF19:BI19)</f>
        <v>0</v>
      </c>
      <c r="BF19" s="254">
        <v>0</v>
      </c>
      <c r="BG19" s="254">
        <v>0</v>
      </c>
      <c r="BH19" s="254">
        <v>0</v>
      </c>
      <c r="BI19" s="254">
        <v>0</v>
      </c>
      <c r="BJ19" s="254">
        <f t="shared" ref="BJ19:BJ25" si="23">SUM(BK19:BL19)</f>
        <v>0</v>
      </c>
      <c r="BK19" s="254">
        <v>0</v>
      </c>
      <c r="BL19" s="254">
        <v>0</v>
      </c>
    </row>
    <row r="20" s="248" customFormat="1" customHeight="1" spans="1:64">
      <c r="A20" s="254" t="s">
        <v>442</v>
      </c>
      <c r="B20" s="254">
        <v>63</v>
      </c>
      <c r="C20" s="254"/>
      <c r="D20" s="254"/>
      <c r="E20" s="254"/>
      <c r="F20" s="254"/>
      <c r="G20" s="254"/>
      <c r="H20" s="254">
        <v>63</v>
      </c>
      <c r="I20" s="254"/>
      <c r="J20" s="254"/>
      <c r="K20" s="254"/>
      <c r="L20" s="254"/>
      <c r="M20" s="254"/>
      <c r="N20" s="254"/>
      <c r="O20" s="254"/>
      <c r="P20" s="254"/>
      <c r="Q20" s="254"/>
      <c r="R20" s="254">
        <v>63</v>
      </c>
      <c r="S20" s="254"/>
      <c r="T20" s="254"/>
      <c r="U20" s="254"/>
      <c r="V20" s="254"/>
      <c r="W20" s="254"/>
      <c r="X20" s="254"/>
      <c r="Y20" s="254"/>
      <c r="Z20" s="254"/>
      <c r="AA20" s="254"/>
      <c r="AB20" s="254"/>
      <c r="AC20" s="254"/>
      <c r="AD20" s="254"/>
      <c r="AE20" s="254"/>
      <c r="AF20" s="254"/>
      <c r="AG20" s="254"/>
      <c r="AH20" s="254"/>
      <c r="AI20" s="254"/>
      <c r="AJ20" s="254"/>
      <c r="AK20" s="254"/>
      <c r="AL20" s="254"/>
      <c r="AM20" s="254"/>
      <c r="AN20" s="254"/>
      <c r="AO20" s="254"/>
      <c r="AP20" s="254"/>
      <c r="AQ20" s="254"/>
      <c r="AR20" s="254"/>
      <c r="AS20" s="254"/>
      <c r="AT20" s="254"/>
      <c r="AU20" s="254"/>
      <c r="AV20" s="254"/>
      <c r="AW20" s="254"/>
      <c r="AX20" s="254"/>
      <c r="AY20" s="254"/>
      <c r="AZ20" s="254"/>
      <c r="BA20" s="254"/>
      <c r="BB20" s="254"/>
      <c r="BC20" s="254"/>
      <c r="BD20" s="254"/>
      <c r="BE20" s="254"/>
      <c r="BF20" s="254"/>
      <c r="BG20" s="254"/>
      <c r="BH20" s="254"/>
      <c r="BI20" s="254"/>
      <c r="BJ20" s="254"/>
      <c r="BK20" s="254"/>
      <c r="BL20" s="254"/>
    </row>
    <row r="21" s="248" customFormat="1" customHeight="1" spans="1:64">
      <c r="A21" s="254" t="s">
        <v>445</v>
      </c>
      <c r="B21" s="254">
        <f>C21+H21+S21+AA21+AH21+AL21+AS21+AV21+BB21+BE21+BJ21</f>
        <v>345</v>
      </c>
      <c r="C21" s="254">
        <f t="shared" si="14"/>
        <v>183</v>
      </c>
      <c r="D21" s="254">
        <v>183</v>
      </c>
      <c r="E21" s="254">
        <v>0</v>
      </c>
      <c r="F21" s="254">
        <v>0</v>
      </c>
      <c r="G21" s="254">
        <v>0</v>
      </c>
      <c r="H21" s="254">
        <f t="shared" ref="H21:H25" si="24">SUM(I21:R21)</f>
        <v>56</v>
      </c>
      <c r="I21" s="254">
        <v>25</v>
      </c>
      <c r="J21" s="254">
        <v>0</v>
      </c>
      <c r="K21" s="254">
        <v>0</v>
      </c>
      <c r="L21" s="254">
        <v>0</v>
      </c>
      <c r="M21" s="254">
        <v>20</v>
      </c>
      <c r="N21" s="254">
        <v>0</v>
      </c>
      <c r="O21" s="254">
        <v>0</v>
      </c>
      <c r="P21" s="254">
        <v>0</v>
      </c>
      <c r="Q21" s="254">
        <v>1</v>
      </c>
      <c r="R21" s="254">
        <v>10</v>
      </c>
      <c r="S21" s="254">
        <f t="shared" si="15"/>
        <v>0</v>
      </c>
      <c r="T21" s="254">
        <v>0</v>
      </c>
      <c r="U21" s="254">
        <v>0</v>
      </c>
      <c r="V21" s="254">
        <v>0</v>
      </c>
      <c r="W21" s="254">
        <v>0</v>
      </c>
      <c r="X21" s="254">
        <v>0</v>
      </c>
      <c r="Y21" s="254">
        <v>0</v>
      </c>
      <c r="Z21" s="254">
        <v>0</v>
      </c>
      <c r="AA21" s="254">
        <f t="shared" si="16"/>
        <v>0</v>
      </c>
      <c r="AB21" s="254">
        <v>0</v>
      </c>
      <c r="AC21" s="254">
        <v>0</v>
      </c>
      <c r="AD21" s="254">
        <v>0</v>
      </c>
      <c r="AE21" s="254">
        <v>0</v>
      </c>
      <c r="AF21" s="254">
        <v>0</v>
      </c>
      <c r="AG21" s="254">
        <v>0</v>
      </c>
      <c r="AH21" s="254">
        <f>SUM(AI21:AK21)</f>
        <v>106</v>
      </c>
      <c r="AI21" s="254">
        <v>0</v>
      </c>
      <c r="AJ21" s="254">
        <v>106</v>
      </c>
      <c r="AK21" s="254">
        <v>0</v>
      </c>
      <c r="AL21" s="254">
        <f t="shared" si="17"/>
        <v>0</v>
      </c>
      <c r="AM21" s="254">
        <v>0</v>
      </c>
      <c r="AN21" s="254">
        <v>0</v>
      </c>
      <c r="AO21" s="254">
        <f t="shared" si="18"/>
        <v>0</v>
      </c>
      <c r="AP21" s="254">
        <v>0</v>
      </c>
      <c r="AQ21" s="254">
        <v>0</v>
      </c>
      <c r="AR21" s="254">
        <v>0</v>
      </c>
      <c r="AS21" s="254">
        <f t="shared" si="19"/>
        <v>0</v>
      </c>
      <c r="AT21" s="254">
        <v>0</v>
      </c>
      <c r="AU21" s="254">
        <v>0</v>
      </c>
      <c r="AV21" s="254">
        <f t="shared" si="20"/>
        <v>0</v>
      </c>
      <c r="AW21" s="254">
        <v>0</v>
      </c>
      <c r="AX21" s="254">
        <v>0</v>
      </c>
      <c r="AY21" s="254">
        <v>0</v>
      </c>
      <c r="AZ21" s="254">
        <v>0</v>
      </c>
      <c r="BA21" s="254">
        <v>0</v>
      </c>
      <c r="BB21" s="254">
        <f t="shared" si="21"/>
        <v>0</v>
      </c>
      <c r="BC21" s="254">
        <v>0</v>
      </c>
      <c r="BD21" s="254">
        <v>0</v>
      </c>
      <c r="BE21" s="254">
        <f t="shared" si="22"/>
        <v>0</v>
      </c>
      <c r="BF21" s="254">
        <v>0</v>
      </c>
      <c r="BG21" s="254">
        <v>0</v>
      </c>
      <c r="BH21" s="254">
        <v>0</v>
      </c>
      <c r="BI21" s="254">
        <v>0</v>
      </c>
      <c r="BJ21" s="254">
        <f t="shared" si="23"/>
        <v>0</v>
      </c>
      <c r="BK21" s="254">
        <v>0</v>
      </c>
      <c r="BL21" s="254">
        <v>0</v>
      </c>
    </row>
    <row r="22" s="248" customFormat="1" customHeight="1" spans="1:64">
      <c r="A22" s="254" t="s">
        <v>453</v>
      </c>
      <c r="B22" s="254">
        <f>C22+H22+S22+AA22+AH22+AL22+AS22+AV22+BB22+BE22+BJ22</f>
        <v>13077</v>
      </c>
      <c r="C22" s="254">
        <f t="shared" si="14"/>
        <v>174</v>
      </c>
      <c r="D22" s="254">
        <v>0</v>
      </c>
      <c r="E22" s="254">
        <v>0</v>
      </c>
      <c r="F22" s="254">
        <v>174</v>
      </c>
      <c r="G22" s="254">
        <v>0</v>
      </c>
      <c r="H22" s="254">
        <f t="shared" si="24"/>
        <v>3000</v>
      </c>
      <c r="I22" s="254">
        <v>0</v>
      </c>
      <c r="J22" s="254">
        <v>0</v>
      </c>
      <c r="K22" s="254">
        <v>0</v>
      </c>
      <c r="L22" s="254">
        <v>0</v>
      </c>
      <c r="M22" s="254">
        <v>0</v>
      </c>
      <c r="N22" s="254">
        <v>0</v>
      </c>
      <c r="O22" s="254">
        <v>0</v>
      </c>
      <c r="P22" s="254">
        <v>0</v>
      </c>
      <c r="Q22" s="254">
        <v>0</v>
      </c>
      <c r="R22" s="254">
        <v>3000</v>
      </c>
      <c r="S22" s="254">
        <f t="shared" si="15"/>
        <v>9003</v>
      </c>
      <c r="T22" s="254">
        <v>0</v>
      </c>
      <c r="U22" s="254">
        <v>9003</v>
      </c>
      <c r="V22" s="254">
        <v>0</v>
      </c>
      <c r="W22" s="254">
        <v>0</v>
      </c>
      <c r="X22" s="254">
        <v>0</v>
      </c>
      <c r="Y22" s="254">
        <v>0</v>
      </c>
      <c r="Z22" s="254">
        <v>0</v>
      </c>
      <c r="AA22" s="254">
        <f t="shared" si="16"/>
        <v>0</v>
      </c>
      <c r="AB22" s="254">
        <v>0</v>
      </c>
      <c r="AC22" s="254">
        <v>0</v>
      </c>
      <c r="AD22" s="254">
        <v>0</v>
      </c>
      <c r="AE22" s="254">
        <v>0</v>
      </c>
      <c r="AF22" s="254">
        <v>0</v>
      </c>
      <c r="AG22" s="254">
        <v>0</v>
      </c>
      <c r="AH22" s="254">
        <f>SUM(AI22:AK22)</f>
        <v>900</v>
      </c>
      <c r="AI22" s="254">
        <v>850</v>
      </c>
      <c r="AJ22" s="254">
        <v>50</v>
      </c>
      <c r="AK22" s="254">
        <v>0</v>
      </c>
      <c r="AL22" s="254">
        <f t="shared" si="17"/>
        <v>0</v>
      </c>
      <c r="AM22" s="254">
        <v>0</v>
      </c>
      <c r="AN22" s="254">
        <v>0</v>
      </c>
      <c r="AO22" s="254">
        <f t="shared" si="18"/>
        <v>0</v>
      </c>
      <c r="AP22" s="254">
        <v>0</v>
      </c>
      <c r="AQ22" s="254">
        <v>0</v>
      </c>
      <c r="AR22" s="254">
        <v>0</v>
      </c>
      <c r="AS22" s="254">
        <f t="shared" si="19"/>
        <v>0</v>
      </c>
      <c r="AT22" s="254">
        <v>0</v>
      </c>
      <c r="AU22" s="254">
        <v>0</v>
      </c>
      <c r="AV22" s="254">
        <f t="shared" si="20"/>
        <v>0</v>
      </c>
      <c r="AW22" s="254">
        <v>0</v>
      </c>
      <c r="AX22" s="254">
        <v>0</v>
      </c>
      <c r="AY22" s="254">
        <v>0</v>
      </c>
      <c r="AZ22" s="254">
        <v>0</v>
      </c>
      <c r="BA22" s="254">
        <v>0</v>
      </c>
      <c r="BB22" s="254">
        <f t="shared" si="21"/>
        <v>0</v>
      </c>
      <c r="BC22" s="254">
        <v>0</v>
      </c>
      <c r="BD22" s="254">
        <v>0</v>
      </c>
      <c r="BE22" s="254">
        <f t="shared" si="22"/>
        <v>0</v>
      </c>
      <c r="BF22" s="254">
        <v>0</v>
      </c>
      <c r="BG22" s="254">
        <v>0</v>
      </c>
      <c r="BH22" s="254">
        <v>0</v>
      </c>
      <c r="BI22" s="254">
        <v>0</v>
      </c>
      <c r="BJ22" s="254">
        <f t="shared" si="23"/>
        <v>0</v>
      </c>
      <c r="BK22" s="254">
        <v>0</v>
      </c>
      <c r="BL22" s="254">
        <v>0</v>
      </c>
    </row>
    <row r="23" s="248" customFormat="1" customHeight="1" spans="1:64">
      <c r="A23" s="254" t="s">
        <v>465</v>
      </c>
      <c r="B23" s="254">
        <f>C23+H23+S23+AA23+AH23+AL23+AS23+AV23+BB23+BE23+BJ23</f>
        <v>423</v>
      </c>
      <c r="C23" s="254">
        <f t="shared" si="14"/>
        <v>72</v>
      </c>
      <c r="D23" s="254">
        <v>22</v>
      </c>
      <c r="E23" s="254">
        <v>0</v>
      </c>
      <c r="F23" s="254">
        <v>0</v>
      </c>
      <c r="G23" s="254">
        <v>50</v>
      </c>
      <c r="H23" s="254">
        <f t="shared" si="24"/>
        <v>242</v>
      </c>
      <c r="I23" s="254">
        <v>70</v>
      </c>
      <c r="J23" s="254">
        <v>0</v>
      </c>
      <c r="K23" s="254">
        <v>2</v>
      </c>
      <c r="L23" s="254">
        <v>100</v>
      </c>
      <c r="M23" s="254">
        <v>14</v>
      </c>
      <c r="N23" s="254">
        <v>0</v>
      </c>
      <c r="O23" s="254">
        <v>0</v>
      </c>
      <c r="P23" s="254">
        <v>0</v>
      </c>
      <c r="Q23" s="254">
        <v>51</v>
      </c>
      <c r="R23" s="254">
        <v>5</v>
      </c>
      <c r="S23" s="254">
        <f t="shared" si="15"/>
        <v>50</v>
      </c>
      <c r="T23" s="254">
        <v>0</v>
      </c>
      <c r="U23" s="254">
        <v>0</v>
      </c>
      <c r="V23" s="254">
        <v>0</v>
      </c>
      <c r="W23" s="254">
        <v>0</v>
      </c>
      <c r="X23" s="254">
        <v>50</v>
      </c>
      <c r="Y23" s="254">
        <v>0</v>
      </c>
      <c r="Z23" s="254">
        <v>0</v>
      </c>
      <c r="AA23" s="254">
        <f t="shared" si="16"/>
        <v>0</v>
      </c>
      <c r="AB23" s="254">
        <v>0</v>
      </c>
      <c r="AC23" s="254">
        <v>0</v>
      </c>
      <c r="AD23" s="254">
        <v>0</v>
      </c>
      <c r="AE23" s="254">
        <v>0</v>
      </c>
      <c r="AF23" s="254">
        <v>0</v>
      </c>
      <c r="AG23" s="254">
        <v>0</v>
      </c>
      <c r="AH23" s="254">
        <f>SUM(AI23:AK23)</f>
        <v>59</v>
      </c>
      <c r="AI23" s="254">
        <v>0</v>
      </c>
      <c r="AJ23" s="254">
        <v>59</v>
      </c>
      <c r="AK23" s="254">
        <v>0</v>
      </c>
      <c r="AL23" s="254">
        <f t="shared" si="17"/>
        <v>0</v>
      </c>
      <c r="AM23" s="254">
        <v>0</v>
      </c>
      <c r="AN23" s="254">
        <v>0</v>
      </c>
      <c r="AO23" s="254">
        <f t="shared" si="18"/>
        <v>0</v>
      </c>
      <c r="AP23" s="254">
        <v>0</v>
      </c>
      <c r="AQ23" s="254">
        <v>0</v>
      </c>
      <c r="AR23" s="254">
        <v>0</v>
      </c>
      <c r="AS23" s="254">
        <f t="shared" si="19"/>
        <v>0</v>
      </c>
      <c r="AT23" s="254">
        <v>0</v>
      </c>
      <c r="AU23" s="254">
        <v>0</v>
      </c>
      <c r="AV23" s="254">
        <f t="shared" si="20"/>
        <v>0</v>
      </c>
      <c r="AW23" s="254">
        <v>0</v>
      </c>
      <c r="AX23" s="254">
        <v>0</v>
      </c>
      <c r="AY23" s="254">
        <v>0</v>
      </c>
      <c r="AZ23" s="254">
        <v>0</v>
      </c>
      <c r="BA23" s="254">
        <v>0</v>
      </c>
      <c r="BB23" s="254">
        <f t="shared" si="21"/>
        <v>0</v>
      </c>
      <c r="BC23" s="254">
        <v>0</v>
      </c>
      <c r="BD23" s="254">
        <v>0</v>
      </c>
      <c r="BE23" s="254">
        <f t="shared" si="22"/>
        <v>0</v>
      </c>
      <c r="BF23" s="254">
        <v>0</v>
      </c>
      <c r="BG23" s="254">
        <v>0</v>
      </c>
      <c r="BH23" s="254">
        <v>0</v>
      </c>
      <c r="BI23" s="254">
        <v>0</v>
      </c>
      <c r="BJ23" s="254">
        <f t="shared" si="23"/>
        <v>0</v>
      </c>
      <c r="BK23" s="254">
        <v>0</v>
      </c>
      <c r="BL23" s="254">
        <v>0</v>
      </c>
    </row>
    <row r="24" s="248" customFormat="1" customHeight="1" spans="1:64">
      <c r="A24" s="254" t="s">
        <v>475</v>
      </c>
      <c r="B24" s="254">
        <f>C24+H24+S24+AA24+AH24+AL24+AS24+AV24+BB24+BE24+BJ24</f>
        <v>800</v>
      </c>
      <c r="C24" s="254">
        <f t="shared" si="14"/>
        <v>0</v>
      </c>
      <c r="D24" s="254">
        <v>0</v>
      </c>
      <c r="E24" s="254">
        <v>0</v>
      </c>
      <c r="F24" s="254">
        <v>0</v>
      </c>
      <c r="G24" s="254">
        <v>0</v>
      </c>
      <c r="H24" s="254">
        <f t="shared" si="24"/>
        <v>0</v>
      </c>
      <c r="I24" s="254">
        <v>0</v>
      </c>
      <c r="J24" s="254">
        <v>0</v>
      </c>
      <c r="K24" s="254">
        <v>0</v>
      </c>
      <c r="L24" s="254">
        <v>0</v>
      </c>
      <c r="M24" s="254">
        <v>0</v>
      </c>
      <c r="N24" s="254">
        <v>0</v>
      </c>
      <c r="O24" s="254">
        <v>0</v>
      </c>
      <c r="P24" s="254">
        <v>0</v>
      </c>
      <c r="Q24" s="254">
        <v>0</v>
      </c>
      <c r="R24" s="254">
        <v>0</v>
      </c>
      <c r="S24" s="254">
        <f t="shared" si="15"/>
        <v>0</v>
      </c>
      <c r="T24" s="254">
        <v>0</v>
      </c>
      <c r="U24" s="254"/>
      <c r="V24" s="254">
        <v>0</v>
      </c>
      <c r="W24" s="254">
        <v>0</v>
      </c>
      <c r="X24" s="254">
        <v>0</v>
      </c>
      <c r="Y24" s="254">
        <v>0</v>
      </c>
      <c r="Z24" s="254">
        <v>0</v>
      </c>
      <c r="AA24" s="254">
        <f t="shared" si="16"/>
        <v>0</v>
      </c>
      <c r="AB24" s="254">
        <v>0</v>
      </c>
      <c r="AC24" s="254">
        <v>0</v>
      </c>
      <c r="AD24" s="254">
        <v>0</v>
      </c>
      <c r="AE24" s="254">
        <v>0</v>
      </c>
      <c r="AF24" s="254">
        <v>0</v>
      </c>
      <c r="AG24" s="254">
        <v>0</v>
      </c>
      <c r="AH24" s="254">
        <f>SUM(AI24:AK24)</f>
        <v>0</v>
      </c>
      <c r="AI24" s="254">
        <v>0</v>
      </c>
      <c r="AJ24" s="254">
        <v>0</v>
      </c>
      <c r="AK24" s="254">
        <v>0</v>
      </c>
      <c r="AL24" s="254">
        <f t="shared" si="17"/>
        <v>0</v>
      </c>
      <c r="AM24" s="254">
        <v>0</v>
      </c>
      <c r="AN24" s="254">
        <v>0</v>
      </c>
      <c r="AO24" s="254">
        <f t="shared" si="18"/>
        <v>0</v>
      </c>
      <c r="AP24" s="254">
        <v>0</v>
      </c>
      <c r="AQ24" s="254">
        <v>0</v>
      </c>
      <c r="AR24" s="254">
        <v>0</v>
      </c>
      <c r="AS24" s="254">
        <f t="shared" si="19"/>
        <v>0</v>
      </c>
      <c r="AT24" s="254">
        <v>0</v>
      </c>
      <c r="AU24" s="254">
        <v>0</v>
      </c>
      <c r="AV24" s="254">
        <f t="shared" si="20"/>
        <v>0</v>
      </c>
      <c r="AW24" s="254">
        <v>0</v>
      </c>
      <c r="AX24" s="254">
        <v>0</v>
      </c>
      <c r="AY24" s="254">
        <v>0</v>
      </c>
      <c r="AZ24" s="254">
        <v>0</v>
      </c>
      <c r="BA24" s="254">
        <v>0</v>
      </c>
      <c r="BB24" s="254">
        <f t="shared" si="21"/>
        <v>0</v>
      </c>
      <c r="BC24" s="254">
        <v>0</v>
      </c>
      <c r="BD24" s="254">
        <v>0</v>
      </c>
      <c r="BE24" s="254">
        <f t="shared" si="22"/>
        <v>0</v>
      </c>
      <c r="BF24" s="254">
        <v>0</v>
      </c>
      <c r="BG24" s="254">
        <v>0</v>
      </c>
      <c r="BH24" s="254">
        <v>0</v>
      </c>
      <c r="BI24" s="254">
        <v>0</v>
      </c>
      <c r="BJ24" s="254">
        <f t="shared" si="23"/>
        <v>800</v>
      </c>
      <c r="BK24" s="254">
        <v>800</v>
      </c>
      <c r="BL24" s="254"/>
    </row>
    <row r="25" s="248" customFormat="1" customHeight="1" spans="1:64">
      <c r="A25" s="254" t="s">
        <v>483</v>
      </c>
      <c r="B25" s="254">
        <f>C25+H25+S25+AA25+AH25+AL25+AS25+AV25+BB25+BE25+BJ25</f>
        <v>4904</v>
      </c>
      <c r="C25" s="254">
        <f t="shared" si="14"/>
        <v>0</v>
      </c>
      <c r="D25" s="254">
        <v>0</v>
      </c>
      <c r="E25" s="254">
        <v>0</v>
      </c>
      <c r="F25" s="254">
        <v>0</v>
      </c>
      <c r="G25" s="254">
        <v>0</v>
      </c>
      <c r="H25" s="254">
        <f t="shared" si="24"/>
        <v>0</v>
      </c>
      <c r="I25" s="254">
        <v>0</v>
      </c>
      <c r="J25" s="254">
        <v>0</v>
      </c>
      <c r="K25" s="254">
        <v>0</v>
      </c>
      <c r="L25" s="254">
        <v>0</v>
      </c>
      <c r="M25" s="254">
        <v>0</v>
      </c>
      <c r="N25" s="254">
        <v>0</v>
      </c>
      <c r="O25" s="254">
        <v>0</v>
      </c>
      <c r="P25" s="254">
        <v>0</v>
      </c>
      <c r="Q25" s="254">
        <v>0</v>
      </c>
      <c r="R25" s="254">
        <v>0</v>
      </c>
      <c r="S25" s="254">
        <f t="shared" si="15"/>
        <v>0</v>
      </c>
      <c r="T25" s="254">
        <v>0</v>
      </c>
      <c r="U25" s="254">
        <v>0</v>
      </c>
      <c r="V25" s="254">
        <v>0</v>
      </c>
      <c r="W25" s="254">
        <v>0</v>
      </c>
      <c r="X25" s="254">
        <v>0</v>
      </c>
      <c r="Y25" s="254">
        <v>0</v>
      </c>
      <c r="Z25" s="254">
        <v>0</v>
      </c>
      <c r="AA25" s="254">
        <f t="shared" si="16"/>
        <v>0</v>
      </c>
      <c r="AB25" s="254">
        <v>0</v>
      </c>
      <c r="AC25" s="254">
        <v>0</v>
      </c>
      <c r="AD25" s="254">
        <v>0</v>
      </c>
      <c r="AE25" s="254">
        <v>0</v>
      </c>
      <c r="AF25" s="254">
        <v>0</v>
      </c>
      <c r="AG25" s="254">
        <v>0</v>
      </c>
      <c r="AH25" s="254">
        <f>SUM(AI25:AK25)</f>
        <v>0</v>
      </c>
      <c r="AI25" s="254">
        <v>0</v>
      </c>
      <c r="AJ25" s="254">
        <v>0</v>
      </c>
      <c r="AK25" s="254">
        <v>0</v>
      </c>
      <c r="AL25" s="254">
        <f t="shared" si="17"/>
        <v>0</v>
      </c>
      <c r="AM25" s="254">
        <v>0</v>
      </c>
      <c r="AN25" s="254">
        <v>0</v>
      </c>
      <c r="AO25" s="254">
        <f t="shared" si="18"/>
        <v>0</v>
      </c>
      <c r="AP25" s="254">
        <v>0</v>
      </c>
      <c r="AQ25" s="254">
        <v>0</v>
      </c>
      <c r="AR25" s="254">
        <v>0</v>
      </c>
      <c r="AS25" s="254">
        <f t="shared" si="19"/>
        <v>0</v>
      </c>
      <c r="AT25" s="254">
        <v>0</v>
      </c>
      <c r="AU25" s="254">
        <v>0</v>
      </c>
      <c r="AV25" s="254">
        <f t="shared" si="20"/>
        <v>0</v>
      </c>
      <c r="AW25" s="254">
        <v>0</v>
      </c>
      <c r="AX25" s="254">
        <v>0</v>
      </c>
      <c r="AY25" s="254">
        <v>0</v>
      </c>
      <c r="AZ25" s="254">
        <v>0</v>
      </c>
      <c r="BA25" s="254">
        <v>0</v>
      </c>
      <c r="BB25" s="254">
        <f t="shared" si="21"/>
        <v>0</v>
      </c>
      <c r="BC25" s="254">
        <v>0</v>
      </c>
      <c r="BD25" s="254">
        <v>0</v>
      </c>
      <c r="BE25" s="254">
        <f t="shared" si="22"/>
        <v>4904</v>
      </c>
      <c r="BF25" s="254">
        <v>4904</v>
      </c>
      <c r="BG25" s="254">
        <v>0</v>
      </c>
      <c r="BH25" s="254">
        <v>0</v>
      </c>
      <c r="BI25" s="254">
        <v>0</v>
      </c>
      <c r="BJ25" s="254">
        <f t="shared" si="23"/>
        <v>0</v>
      </c>
      <c r="BK25" s="254">
        <v>0</v>
      </c>
      <c r="BL25" s="254">
        <v>0</v>
      </c>
    </row>
  </sheetData>
  <mergeCells count="14">
    <mergeCell ref="A1:BL1"/>
    <mergeCell ref="BK2:BL2"/>
    <mergeCell ref="C3:G3"/>
    <mergeCell ref="H3:R3"/>
    <mergeCell ref="S3:Z3"/>
    <mergeCell ref="AA3:AG3"/>
    <mergeCell ref="AH3:AK3"/>
    <mergeCell ref="AL3:AN3"/>
    <mergeCell ref="AO3:AR3"/>
    <mergeCell ref="AS3:AU3"/>
    <mergeCell ref="AV3:BA3"/>
    <mergeCell ref="BB3:BD3"/>
    <mergeCell ref="BE3:BI3"/>
    <mergeCell ref="BJ3:BL3"/>
  </mergeCells>
  <printOptions horizontalCentered="1"/>
  <pageMargins left="0.275" right="0.196527777777778" top="0.865277777777778" bottom="0.865277777777778" header="0.511805555555556" footer="0.511805555555556"/>
  <pageSetup paperSize="8" scale="65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F294"/>
  <sheetViews>
    <sheetView workbookViewId="0">
      <pane ySplit="4" topLeftCell="A38" activePane="bottomLeft" state="frozenSplit"/>
      <selection/>
      <selection pane="bottomLeft" activeCell="F21" sqref="F21"/>
    </sheetView>
  </sheetViews>
  <sheetFormatPr defaultColWidth="9" defaultRowHeight="12" outlineLevelCol="5"/>
  <cols>
    <col min="1" max="1" width="7.875" style="190" customWidth="1"/>
    <col min="2" max="2" width="7.375" style="190" customWidth="1"/>
    <col min="3" max="3" width="6.5" style="190" customWidth="1"/>
    <col min="4" max="4" width="41.75" style="190" customWidth="1"/>
    <col min="5" max="5" width="15.125" style="190" customWidth="1"/>
    <col min="6" max="16384" width="9" style="190"/>
  </cols>
  <sheetData>
    <row r="1" s="190" customFormat="1" ht="27" customHeight="1" spans="1:6">
      <c r="A1" s="281" t="s">
        <v>543</v>
      </c>
      <c r="B1" s="281"/>
      <c r="C1" s="281"/>
      <c r="D1" s="281"/>
      <c r="E1" s="281"/>
      <c r="F1" s="203"/>
    </row>
    <row r="2" s="256" customFormat="1" ht="13.9" customHeight="1" spans="1:6">
      <c r="A2" s="282" t="s">
        <v>544</v>
      </c>
      <c r="B2" s="283"/>
      <c r="C2" s="283"/>
      <c r="D2" s="282"/>
      <c r="E2" s="282" t="s">
        <v>49</v>
      </c>
      <c r="F2" s="261"/>
    </row>
    <row r="3" s="257" customFormat="1" ht="13.9" customHeight="1" spans="1:6">
      <c r="A3" s="284" t="s">
        <v>158</v>
      </c>
      <c r="B3" s="285"/>
      <c r="C3" s="286"/>
      <c r="D3" s="287" t="s">
        <v>159</v>
      </c>
      <c r="E3" s="287" t="s">
        <v>160</v>
      </c>
      <c r="F3" s="264"/>
    </row>
    <row r="4" s="258" customFormat="1" ht="13.9" customHeight="1" spans="1:6">
      <c r="A4" s="288" t="s">
        <v>161</v>
      </c>
      <c r="B4" s="288" t="s">
        <v>162</v>
      </c>
      <c r="C4" s="288" t="s">
        <v>163</v>
      </c>
      <c r="D4" s="289"/>
      <c r="E4" s="289"/>
      <c r="F4" s="266"/>
    </row>
    <row r="5" s="258" customFormat="1" ht="13.9" customHeight="1" spans="1:6">
      <c r="A5" s="290"/>
      <c r="B5" s="71"/>
      <c r="C5" s="71"/>
      <c r="D5" s="71" t="s">
        <v>164</v>
      </c>
      <c r="E5" s="161">
        <v>86550</v>
      </c>
      <c r="F5" s="266"/>
    </row>
    <row r="6" s="258" customFormat="1" ht="13.9" customHeight="1" spans="1:6">
      <c r="A6" s="291" t="s">
        <v>165</v>
      </c>
      <c r="B6" s="63"/>
      <c r="C6" s="71"/>
      <c r="D6" s="63" t="s">
        <v>166</v>
      </c>
      <c r="E6" s="161">
        <v>8385</v>
      </c>
      <c r="F6" s="266"/>
    </row>
    <row r="7" s="258" customFormat="1" ht="13.9" customHeight="1" spans="1:6">
      <c r="A7" s="291" t="s">
        <v>167</v>
      </c>
      <c r="B7" s="63" t="s">
        <v>168</v>
      </c>
      <c r="C7" s="71" t="s">
        <v>169</v>
      </c>
      <c r="D7" s="63" t="s">
        <v>170</v>
      </c>
      <c r="E7" s="161">
        <v>0</v>
      </c>
      <c r="F7" s="266"/>
    </row>
    <row r="8" s="258" customFormat="1" ht="13.9" customHeight="1" spans="1:6">
      <c r="A8" s="291" t="s">
        <v>167</v>
      </c>
      <c r="B8" s="63" t="s">
        <v>168</v>
      </c>
      <c r="C8" s="71" t="s">
        <v>171</v>
      </c>
      <c r="D8" s="63" t="s">
        <v>172</v>
      </c>
      <c r="E8" s="161">
        <v>0</v>
      </c>
      <c r="F8" s="266"/>
    </row>
    <row r="9" s="258" customFormat="1" ht="13.9" customHeight="1" spans="1:6">
      <c r="A9" s="291" t="s">
        <v>167</v>
      </c>
      <c r="B9" s="63" t="s">
        <v>168</v>
      </c>
      <c r="C9" s="71" t="s">
        <v>173</v>
      </c>
      <c r="D9" s="63" t="s">
        <v>174</v>
      </c>
      <c r="E9" s="161">
        <v>0</v>
      </c>
      <c r="F9" s="266"/>
    </row>
    <row r="10" s="258" customFormat="1" ht="13.9" customHeight="1" spans="1:6">
      <c r="A10" s="291" t="s">
        <v>167</v>
      </c>
      <c r="B10" s="63" t="s">
        <v>168</v>
      </c>
      <c r="C10" s="71" t="s">
        <v>175</v>
      </c>
      <c r="D10" s="63" t="s">
        <v>176</v>
      </c>
      <c r="E10" s="161">
        <v>0</v>
      </c>
      <c r="F10" s="266"/>
    </row>
    <row r="11" s="258" customFormat="1" ht="13.9" customHeight="1" spans="1:6">
      <c r="A11" s="291" t="s">
        <v>167</v>
      </c>
      <c r="B11" s="63" t="s">
        <v>177</v>
      </c>
      <c r="C11" s="71" t="s">
        <v>169</v>
      </c>
      <c r="D11" s="63" t="s">
        <v>170</v>
      </c>
      <c r="E11" s="161">
        <v>0</v>
      </c>
      <c r="F11" s="266"/>
    </row>
    <row r="12" s="258" customFormat="1" ht="13.9" customHeight="1" spans="1:6">
      <c r="A12" s="291" t="s">
        <v>167</v>
      </c>
      <c r="B12" s="63" t="s">
        <v>177</v>
      </c>
      <c r="C12" s="71" t="s">
        <v>171</v>
      </c>
      <c r="D12" s="63" t="s">
        <v>178</v>
      </c>
      <c r="E12" s="161">
        <v>0</v>
      </c>
      <c r="F12" s="266"/>
    </row>
    <row r="13" s="258" customFormat="1" ht="13.9" customHeight="1" spans="1:6">
      <c r="A13" s="291" t="s">
        <v>167</v>
      </c>
      <c r="B13" s="63" t="s">
        <v>177</v>
      </c>
      <c r="C13" s="71" t="s">
        <v>179</v>
      </c>
      <c r="D13" s="63" t="s">
        <v>180</v>
      </c>
      <c r="E13" s="161">
        <v>0</v>
      </c>
      <c r="F13" s="266"/>
    </row>
    <row r="14" s="258" customFormat="1" ht="13.9" customHeight="1" spans="1:6">
      <c r="A14" s="291" t="s">
        <v>167</v>
      </c>
      <c r="B14" s="63" t="s">
        <v>177</v>
      </c>
      <c r="C14" s="71" t="s">
        <v>181</v>
      </c>
      <c r="D14" s="63" t="s">
        <v>182</v>
      </c>
      <c r="E14" s="161">
        <v>0</v>
      </c>
      <c r="F14" s="266"/>
    </row>
    <row r="15" s="258" customFormat="1" ht="13.9" customHeight="1" spans="1:6">
      <c r="A15" s="291" t="s">
        <v>167</v>
      </c>
      <c r="B15" s="63" t="s">
        <v>183</v>
      </c>
      <c r="C15" s="71" t="s">
        <v>169</v>
      </c>
      <c r="D15" s="63" t="s">
        <v>170</v>
      </c>
      <c r="E15" s="161">
        <v>2033</v>
      </c>
      <c r="F15" s="266"/>
    </row>
    <row r="16" s="258" customFormat="1" ht="13.9" customHeight="1" spans="1:6">
      <c r="A16" s="291" t="s">
        <v>167</v>
      </c>
      <c r="B16" s="63" t="s">
        <v>183</v>
      </c>
      <c r="C16" s="71" t="s">
        <v>184</v>
      </c>
      <c r="D16" s="63" t="s">
        <v>185</v>
      </c>
      <c r="E16" s="161">
        <v>8</v>
      </c>
      <c r="F16" s="266"/>
    </row>
    <row r="17" s="258" customFormat="1" ht="13.9" customHeight="1" spans="1:6">
      <c r="A17" s="291" t="s">
        <v>167</v>
      </c>
      <c r="B17" s="291" t="s">
        <v>183</v>
      </c>
      <c r="C17" s="71" t="s">
        <v>186</v>
      </c>
      <c r="D17" s="63" t="s">
        <v>187</v>
      </c>
      <c r="E17" s="161">
        <v>557</v>
      </c>
      <c r="F17" s="266"/>
    </row>
    <row r="18" s="258" customFormat="1" ht="13.9" customHeight="1" spans="1:6">
      <c r="A18" s="291" t="s">
        <v>167</v>
      </c>
      <c r="B18" s="63" t="s">
        <v>183</v>
      </c>
      <c r="C18" s="371" t="s">
        <v>179</v>
      </c>
      <c r="D18" s="63" t="s">
        <v>188</v>
      </c>
      <c r="E18" s="161">
        <v>282</v>
      </c>
      <c r="F18" s="266"/>
    </row>
    <row r="19" s="258" customFormat="1" ht="13.9" customHeight="1" spans="1:6">
      <c r="A19" s="291" t="s">
        <v>167</v>
      </c>
      <c r="B19" s="63" t="s">
        <v>183</v>
      </c>
      <c r="C19" s="371" t="s">
        <v>175</v>
      </c>
      <c r="D19" s="63" t="s">
        <v>189</v>
      </c>
      <c r="E19" s="161">
        <v>47</v>
      </c>
      <c r="F19" s="266"/>
    </row>
    <row r="20" s="258" customFormat="1" ht="13.9" customHeight="1" spans="1:6">
      <c r="A20" s="291" t="s">
        <v>167</v>
      </c>
      <c r="B20" s="63" t="s">
        <v>183</v>
      </c>
      <c r="C20" s="71" t="s">
        <v>190</v>
      </c>
      <c r="D20" s="63" t="s">
        <v>191</v>
      </c>
      <c r="E20" s="161">
        <v>0</v>
      </c>
      <c r="F20" s="266"/>
    </row>
    <row r="21" s="258" customFormat="1" ht="13.9" customHeight="1" spans="1:6">
      <c r="A21" s="291" t="s">
        <v>167</v>
      </c>
      <c r="B21" s="63" t="s">
        <v>183</v>
      </c>
      <c r="C21" s="71" t="s">
        <v>181</v>
      </c>
      <c r="D21" s="63" t="s">
        <v>192</v>
      </c>
      <c r="E21" s="161">
        <v>295</v>
      </c>
      <c r="F21" s="266"/>
    </row>
    <row r="22" s="258" customFormat="1" ht="13.9" customHeight="1" spans="1:6">
      <c r="A22" s="291" t="s">
        <v>167</v>
      </c>
      <c r="B22" s="63" t="s">
        <v>193</v>
      </c>
      <c r="C22" s="71" t="s">
        <v>169</v>
      </c>
      <c r="D22" s="63" t="s">
        <v>170</v>
      </c>
      <c r="E22" s="161">
        <v>48</v>
      </c>
      <c r="F22" s="266"/>
    </row>
    <row r="23" s="258" customFormat="1" ht="13.9" customHeight="1" spans="1:6">
      <c r="A23" s="291" t="s">
        <v>167</v>
      </c>
      <c r="B23" s="371" t="s">
        <v>171</v>
      </c>
      <c r="C23" s="71">
        <v>99</v>
      </c>
      <c r="D23" s="292" t="s">
        <v>194</v>
      </c>
      <c r="E23" s="161">
        <v>40</v>
      </c>
      <c r="F23" s="266"/>
    </row>
    <row r="24" s="258" customFormat="1" ht="13.9" customHeight="1" spans="1:6">
      <c r="A24" s="291" t="s">
        <v>167</v>
      </c>
      <c r="B24" s="63" t="s">
        <v>195</v>
      </c>
      <c r="C24" s="371" t="s">
        <v>169</v>
      </c>
      <c r="D24" s="63" t="s">
        <v>170</v>
      </c>
      <c r="E24" s="161">
        <v>45</v>
      </c>
      <c r="F24" s="266"/>
    </row>
    <row r="25" s="258" customFormat="1" ht="13.9" customHeight="1" spans="1:6">
      <c r="A25" s="291" t="s">
        <v>167</v>
      </c>
      <c r="B25" s="63" t="s">
        <v>195</v>
      </c>
      <c r="C25" s="371" t="s">
        <v>196</v>
      </c>
      <c r="D25" s="63" t="s">
        <v>197</v>
      </c>
      <c r="E25" s="161">
        <v>21</v>
      </c>
      <c r="F25" s="266"/>
    </row>
    <row r="26" s="258" customFormat="1" ht="13.9" customHeight="1" spans="1:6">
      <c r="A26" s="291" t="s">
        <v>167</v>
      </c>
      <c r="B26" s="63" t="s">
        <v>195</v>
      </c>
      <c r="C26" s="71" t="s">
        <v>175</v>
      </c>
      <c r="D26" s="63" t="s">
        <v>198</v>
      </c>
      <c r="E26" s="161">
        <v>0</v>
      </c>
      <c r="F26" s="266"/>
    </row>
    <row r="27" s="258" customFormat="1" ht="13.9" customHeight="1" spans="1:6">
      <c r="A27" s="291" t="s">
        <v>167</v>
      </c>
      <c r="B27" s="63" t="s">
        <v>199</v>
      </c>
      <c r="C27" s="71" t="s">
        <v>169</v>
      </c>
      <c r="D27" s="63" t="s">
        <v>170</v>
      </c>
      <c r="E27" s="161">
        <v>337</v>
      </c>
      <c r="F27" s="266"/>
    </row>
    <row r="28" s="258" customFormat="1" ht="13.9" customHeight="1" spans="1:6">
      <c r="A28" s="291" t="s">
        <v>167</v>
      </c>
      <c r="B28" s="63" t="s">
        <v>199</v>
      </c>
      <c r="C28" s="71">
        <v>6</v>
      </c>
      <c r="D28" s="292" t="s">
        <v>200</v>
      </c>
      <c r="E28" s="161">
        <v>5</v>
      </c>
      <c r="F28" s="266"/>
    </row>
    <row r="29" s="258" customFormat="1" ht="13.9" customHeight="1" spans="1:6">
      <c r="A29" s="291" t="s">
        <v>167</v>
      </c>
      <c r="B29" s="63" t="s">
        <v>199</v>
      </c>
      <c r="C29" s="71" t="s">
        <v>196</v>
      </c>
      <c r="D29" s="63" t="s">
        <v>201</v>
      </c>
      <c r="E29" s="161">
        <v>107</v>
      </c>
      <c r="F29" s="266"/>
    </row>
    <row r="30" s="258" customFormat="1" ht="13.9" customHeight="1" spans="1:6">
      <c r="A30" s="291" t="s">
        <v>167</v>
      </c>
      <c r="B30" s="63" t="s">
        <v>199</v>
      </c>
      <c r="C30" s="371" t="s">
        <v>175</v>
      </c>
      <c r="D30" s="292" t="s">
        <v>202</v>
      </c>
      <c r="E30" s="161">
        <v>140</v>
      </c>
      <c r="F30" s="266"/>
    </row>
    <row r="31" s="258" customFormat="1" ht="13.9" customHeight="1" spans="1:6">
      <c r="A31" s="291" t="s">
        <v>167</v>
      </c>
      <c r="B31" s="63" t="s">
        <v>199</v>
      </c>
      <c r="C31" s="71" t="s">
        <v>181</v>
      </c>
      <c r="D31" s="63" t="s">
        <v>203</v>
      </c>
      <c r="E31" s="161">
        <v>38</v>
      </c>
      <c r="F31" s="266"/>
    </row>
    <row r="32" s="258" customFormat="1" ht="13.9" customHeight="1" spans="1:6">
      <c r="A32" s="291" t="s">
        <v>167</v>
      </c>
      <c r="B32" s="63" t="s">
        <v>204</v>
      </c>
      <c r="C32" s="71">
        <v>99</v>
      </c>
      <c r="D32" s="292" t="s">
        <v>205</v>
      </c>
      <c r="E32" s="161">
        <v>1000</v>
      </c>
      <c r="F32" s="266"/>
    </row>
    <row r="33" s="258" customFormat="1" ht="13.9" customHeight="1" spans="1:6">
      <c r="A33" s="291" t="s">
        <v>167</v>
      </c>
      <c r="B33" s="63" t="s">
        <v>206</v>
      </c>
      <c r="C33" s="71" t="s">
        <v>169</v>
      </c>
      <c r="D33" s="63" t="s">
        <v>170</v>
      </c>
      <c r="E33" s="161">
        <v>0</v>
      </c>
      <c r="F33" s="266"/>
    </row>
    <row r="34" s="258" customFormat="1" ht="13.9" customHeight="1" spans="1:6">
      <c r="A34" s="291" t="s">
        <v>167</v>
      </c>
      <c r="B34" s="63" t="s">
        <v>206</v>
      </c>
      <c r="C34" s="71" t="s">
        <v>184</v>
      </c>
      <c r="D34" s="63" t="s">
        <v>185</v>
      </c>
      <c r="E34" s="161">
        <v>0</v>
      </c>
      <c r="F34" s="266"/>
    </row>
    <row r="35" s="258" customFormat="1" ht="13.9" customHeight="1" spans="1:6">
      <c r="A35" s="291" t="s">
        <v>167</v>
      </c>
      <c r="B35" s="71">
        <v>11</v>
      </c>
      <c r="C35" s="71" t="s">
        <v>169</v>
      </c>
      <c r="D35" s="63" t="s">
        <v>170</v>
      </c>
      <c r="E35" s="161">
        <v>55</v>
      </c>
      <c r="F35" s="266"/>
    </row>
    <row r="36" s="258" customFormat="1" ht="13.9" customHeight="1" spans="1:6">
      <c r="A36" s="291" t="s">
        <v>167</v>
      </c>
      <c r="B36" s="63" t="s">
        <v>207</v>
      </c>
      <c r="C36" s="71">
        <v>99</v>
      </c>
      <c r="D36" s="292" t="s">
        <v>208</v>
      </c>
      <c r="E36" s="161">
        <v>81</v>
      </c>
      <c r="F36" s="266"/>
    </row>
    <row r="37" s="258" customFormat="1" ht="13.9" customHeight="1" spans="1:6">
      <c r="A37" s="291" t="s">
        <v>167</v>
      </c>
      <c r="B37" s="63" t="s">
        <v>209</v>
      </c>
      <c r="C37" s="71" t="s">
        <v>169</v>
      </c>
      <c r="D37" s="63" t="s">
        <v>170</v>
      </c>
      <c r="E37" s="161">
        <v>56</v>
      </c>
      <c r="F37" s="266"/>
    </row>
    <row r="38" s="258" customFormat="1" ht="13.9" customHeight="1" spans="1:6">
      <c r="A38" s="291" t="s">
        <v>167</v>
      </c>
      <c r="B38" s="63" t="s">
        <v>209</v>
      </c>
      <c r="C38" s="371" t="s">
        <v>175</v>
      </c>
      <c r="D38" s="63" t="s">
        <v>210</v>
      </c>
      <c r="E38" s="161">
        <v>75</v>
      </c>
      <c r="F38" s="266"/>
    </row>
    <row r="39" s="258" customFormat="1" ht="13.9" customHeight="1" spans="1:6">
      <c r="A39" s="291" t="s">
        <v>167</v>
      </c>
      <c r="B39" s="63" t="s">
        <v>209</v>
      </c>
      <c r="C39" s="71">
        <v>50</v>
      </c>
      <c r="D39" s="63" t="s">
        <v>191</v>
      </c>
      <c r="E39" s="161">
        <v>76</v>
      </c>
      <c r="F39" s="266"/>
    </row>
    <row r="40" s="258" customFormat="1" ht="13.9" customHeight="1" spans="1:6">
      <c r="A40" s="291" t="s">
        <v>167</v>
      </c>
      <c r="B40" s="71">
        <v>13</v>
      </c>
      <c r="C40" s="71">
        <v>99</v>
      </c>
      <c r="D40" s="292" t="s">
        <v>211</v>
      </c>
      <c r="E40" s="161">
        <v>2</v>
      </c>
      <c r="F40" s="266"/>
    </row>
    <row r="41" s="258" customFormat="1" ht="13.9" customHeight="1" spans="1:6">
      <c r="A41" s="291" t="s">
        <v>167</v>
      </c>
      <c r="B41" s="71">
        <v>14</v>
      </c>
      <c r="C41" s="71">
        <v>99</v>
      </c>
      <c r="D41" s="292" t="s">
        <v>212</v>
      </c>
      <c r="E41" s="161">
        <v>0</v>
      </c>
      <c r="F41" s="266"/>
    </row>
    <row r="42" s="258" customFormat="1" ht="13.9" customHeight="1" spans="1:6">
      <c r="A42" s="291" t="s">
        <v>167</v>
      </c>
      <c r="B42" s="71">
        <v>23</v>
      </c>
      <c r="C42" s="71">
        <v>99</v>
      </c>
      <c r="D42" s="292" t="s">
        <v>213</v>
      </c>
      <c r="E42" s="161">
        <v>3</v>
      </c>
      <c r="F42" s="266"/>
    </row>
    <row r="43" s="258" customFormat="1" ht="13.9" customHeight="1" spans="1:6">
      <c r="A43" s="291" t="s">
        <v>167</v>
      </c>
      <c r="B43" s="63" t="s">
        <v>214</v>
      </c>
      <c r="C43" s="71" t="s">
        <v>171</v>
      </c>
      <c r="D43" s="63" t="s">
        <v>215</v>
      </c>
      <c r="E43" s="161">
        <v>0</v>
      </c>
      <c r="F43" s="266"/>
    </row>
    <row r="44" s="258" customFormat="1" ht="13.9" customHeight="1" spans="1:6">
      <c r="A44" s="291" t="s">
        <v>167</v>
      </c>
      <c r="B44" s="63" t="s">
        <v>216</v>
      </c>
      <c r="C44" s="71" t="s">
        <v>169</v>
      </c>
      <c r="D44" s="63" t="s">
        <v>170</v>
      </c>
      <c r="E44" s="161">
        <v>0</v>
      </c>
      <c r="F44" s="266"/>
    </row>
    <row r="45" s="258" customFormat="1" ht="13.9" customHeight="1" spans="1:6">
      <c r="A45" s="291" t="s">
        <v>167</v>
      </c>
      <c r="B45" s="63" t="s">
        <v>217</v>
      </c>
      <c r="C45" s="71" t="s">
        <v>169</v>
      </c>
      <c r="D45" s="63" t="s">
        <v>170</v>
      </c>
      <c r="E45" s="161">
        <v>0</v>
      </c>
      <c r="F45" s="266"/>
    </row>
    <row r="46" s="258" customFormat="1" ht="13.9" customHeight="1" spans="1:6">
      <c r="A46" s="291" t="s">
        <v>167</v>
      </c>
      <c r="B46" s="63" t="s">
        <v>217</v>
      </c>
      <c r="C46" s="71" t="s">
        <v>184</v>
      </c>
      <c r="D46" s="63" t="s">
        <v>185</v>
      </c>
      <c r="E46" s="161">
        <v>0</v>
      </c>
      <c r="F46" s="266"/>
    </row>
    <row r="47" s="258" customFormat="1" ht="13.9" customHeight="1" spans="1:6">
      <c r="A47" s="291" t="s">
        <v>167</v>
      </c>
      <c r="B47" s="63" t="s">
        <v>218</v>
      </c>
      <c r="C47" s="71" t="s">
        <v>169</v>
      </c>
      <c r="D47" s="63" t="s">
        <v>170</v>
      </c>
      <c r="E47" s="161">
        <v>0</v>
      </c>
      <c r="F47" s="266"/>
    </row>
    <row r="48" s="258" customFormat="1" ht="13.9" customHeight="1" spans="1:5">
      <c r="A48" s="293" t="s">
        <v>167</v>
      </c>
      <c r="B48" s="294" t="s">
        <v>218</v>
      </c>
      <c r="C48" s="295" t="s">
        <v>184</v>
      </c>
      <c r="D48" s="294" t="s">
        <v>185</v>
      </c>
      <c r="E48" s="296">
        <v>0</v>
      </c>
    </row>
    <row r="49" s="258" customFormat="1" ht="13.9" customHeight="1" spans="1:5">
      <c r="A49" s="293" t="s">
        <v>167</v>
      </c>
      <c r="B49" s="294" t="s">
        <v>218</v>
      </c>
      <c r="C49" s="295" t="s">
        <v>190</v>
      </c>
      <c r="D49" s="294" t="s">
        <v>191</v>
      </c>
      <c r="E49" s="296">
        <v>0</v>
      </c>
    </row>
    <row r="50" s="258" customFormat="1" ht="13.9" customHeight="1" spans="1:5">
      <c r="A50" s="293" t="s">
        <v>167</v>
      </c>
      <c r="B50" s="294" t="s">
        <v>218</v>
      </c>
      <c r="C50" s="295" t="s">
        <v>181</v>
      </c>
      <c r="D50" s="294" t="s">
        <v>219</v>
      </c>
      <c r="E50" s="296">
        <v>0</v>
      </c>
    </row>
    <row r="51" s="258" customFormat="1" ht="13.9" customHeight="1" spans="1:5">
      <c r="A51" s="293" t="s">
        <v>167</v>
      </c>
      <c r="B51" s="294" t="s">
        <v>220</v>
      </c>
      <c r="C51" s="295" t="s">
        <v>169</v>
      </c>
      <c r="D51" s="294" t="s">
        <v>170</v>
      </c>
      <c r="E51" s="296">
        <v>59</v>
      </c>
    </row>
    <row r="52" s="258" customFormat="1" ht="13.9" customHeight="1" spans="1:5">
      <c r="A52" s="293" t="s">
        <v>167</v>
      </c>
      <c r="B52" s="294" t="s">
        <v>220</v>
      </c>
      <c r="C52" s="372" t="s">
        <v>171</v>
      </c>
      <c r="D52" s="297" t="s">
        <v>221</v>
      </c>
      <c r="E52" s="296">
        <v>2037</v>
      </c>
    </row>
    <row r="53" s="258" customFormat="1" ht="13.9" customHeight="1" spans="1:5">
      <c r="A53" s="293" t="s">
        <v>167</v>
      </c>
      <c r="B53" s="294" t="s">
        <v>220</v>
      </c>
      <c r="C53" s="295" t="s">
        <v>181</v>
      </c>
      <c r="D53" s="294" t="s">
        <v>222</v>
      </c>
      <c r="E53" s="296">
        <v>333</v>
      </c>
    </row>
    <row r="54" s="258" customFormat="1" ht="13.9" customHeight="1" spans="1:5">
      <c r="A54" s="293" t="s">
        <v>167</v>
      </c>
      <c r="B54" s="294" t="s">
        <v>223</v>
      </c>
      <c r="C54" s="295" t="s">
        <v>169</v>
      </c>
      <c r="D54" s="294" t="s">
        <v>170</v>
      </c>
      <c r="E54" s="296">
        <v>0</v>
      </c>
    </row>
    <row r="55" s="258" customFormat="1" ht="13.9" customHeight="1" spans="1:5">
      <c r="A55" s="293" t="s">
        <v>167</v>
      </c>
      <c r="B55" s="294" t="s">
        <v>223</v>
      </c>
      <c r="C55" s="295" t="s">
        <v>184</v>
      </c>
      <c r="D55" s="294" t="s">
        <v>185</v>
      </c>
      <c r="E55" s="296">
        <v>10</v>
      </c>
    </row>
    <row r="56" s="258" customFormat="1" ht="13.9" customHeight="1" spans="1:5">
      <c r="A56" s="293" t="s">
        <v>167</v>
      </c>
      <c r="B56" s="294" t="s">
        <v>223</v>
      </c>
      <c r="C56" s="295" t="s">
        <v>190</v>
      </c>
      <c r="D56" s="294" t="s">
        <v>191</v>
      </c>
      <c r="E56" s="296">
        <v>0</v>
      </c>
    </row>
    <row r="57" s="258" customFormat="1" ht="13.9" customHeight="1" spans="1:5">
      <c r="A57" s="293" t="s">
        <v>167</v>
      </c>
      <c r="B57" s="294" t="s">
        <v>224</v>
      </c>
      <c r="C57" s="295" t="s">
        <v>169</v>
      </c>
      <c r="D57" s="294" t="s">
        <v>170</v>
      </c>
      <c r="E57" s="296">
        <v>0</v>
      </c>
    </row>
    <row r="58" s="258" customFormat="1" ht="13.9" customHeight="1" spans="1:5">
      <c r="A58" s="293" t="s">
        <v>167</v>
      </c>
      <c r="B58" s="295">
        <v>36</v>
      </c>
      <c r="C58" s="295">
        <v>99</v>
      </c>
      <c r="D58" s="297" t="s">
        <v>225</v>
      </c>
      <c r="E58" s="296">
        <v>41</v>
      </c>
    </row>
    <row r="59" s="258" customFormat="1" ht="13.9" customHeight="1" spans="1:5">
      <c r="A59" s="293" t="s">
        <v>167</v>
      </c>
      <c r="B59" s="294" t="s">
        <v>226</v>
      </c>
      <c r="C59" s="295" t="s">
        <v>169</v>
      </c>
      <c r="D59" s="294" t="s">
        <v>170</v>
      </c>
      <c r="E59" s="296">
        <v>257</v>
      </c>
    </row>
    <row r="60" s="258" customFormat="1" ht="13.9" customHeight="1" spans="1:5">
      <c r="A60" s="293" t="s">
        <v>167</v>
      </c>
      <c r="B60" s="294" t="s">
        <v>226</v>
      </c>
      <c r="C60" s="372" t="s">
        <v>171</v>
      </c>
      <c r="D60" s="294" t="s">
        <v>227</v>
      </c>
      <c r="E60" s="296">
        <v>40</v>
      </c>
    </row>
    <row r="61" s="258" customFormat="1" ht="13.9" customHeight="1" spans="1:5">
      <c r="A61" s="298" t="s">
        <v>165</v>
      </c>
      <c r="B61" s="372" t="s">
        <v>228</v>
      </c>
      <c r="C61" s="295">
        <v>10</v>
      </c>
      <c r="D61" s="294" t="s">
        <v>229</v>
      </c>
      <c r="E61" s="296">
        <v>40</v>
      </c>
    </row>
    <row r="62" s="258" customFormat="1" ht="13.9" customHeight="1" spans="1:5">
      <c r="A62" s="298" t="s">
        <v>230</v>
      </c>
      <c r="B62" s="295">
        <v>38</v>
      </c>
      <c r="C62" s="295">
        <v>12</v>
      </c>
      <c r="D62" s="294" t="s">
        <v>231</v>
      </c>
      <c r="E62" s="296">
        <v>24</v>
      </c>
    </row>
    <row r="63" s="258" customFormat="1" ht="13.9" customHeight="1" spans="1:5">
      <c r="A63" s="293" t="s">
        <v>167</v>
      </c>
      <c r="B63" s="294" t="s">
        <v>226</v>
      </c>
      <c r="C63" s="295">
        <v>15</v>
      </c>
      <c r="D63" s="294" t="s">
        <v>232</v>
      </c>
      <c r="E63" s="296">
        <v>5</v>
      </c>
    </row>
    <row r="64" s="258" customFormat="1" ht="13.9" customHeight="1" spans="1:5">
      <c r="A64" s="298" t="s">
        <v>165</v>
      </c>
      <c r="B64" s="295">
        <v>38</v>
      </c>
      <c r="C64" s="295">
        <v>16</v>
      </c>
      <c r="D64" s="299" t="s">
        <v>233</v>
      </c>
      <c r="E64" s="296">
        <v>20</v>
      </c>
    </row>
    <row r="65" s="258" customFormat="1" ht="13.9" customHeight="1" spans="1:5">
      <c r="A65" s="293" t="s">
        <v>167</v>
      </c>
      <c r="B65" s="295">
        <v>38</v>
      </c>
      <c r="C65" s="295" t="s">
        <v>181</v>
      </c>
      <c r="D65" s="297" t="s">
        <v>234</v>
      </c>
      <c r="E65" s="296">
        <v>168</v>
      </c>
    </row>
    <row r="66" s="258" customFormat="1" ht="13.9" customHeight="1" spans="1:5">
      <c r="A66" s="293" t="s">
        <v>167</v>
      </c>
      <c r="B66" s="295" t="s">
        <v>181</v>
      </c>
      <c r="C66" s="295" t="s">
        <v>181</v>
      </c>
      <c r="D66" s="297" t="s">
        <v>235</v>
      </c>
      <c r="E66" s="296">
        <v>0</v>
      </c>
    </row>
    <row r="67" s="258" customFormat="1" ht="13.9" customHeight="1" spans="1:5">
      <c r="A67" s="293" t="s">
        <v>236</v>
      </c>
      <c r="B67" s="294"/>
      <c r="C67" s="295"/>
      <c r="D67" s="294" t="s">
        <v>237</v>
      </c>
      <c r="E67" s="296">
        <v>13</v>
      </c>
    </row>
    <row r="68" s="258" customFormat="1" ht="13.9" customHeight="1" spans="1:5">
      <c r="A68" s="293" t="s">
        <v>238</v>
      </c>
      <c r="B68" s="294" t="s">
        <v>199</v>
      </c>
      <c r="C68" s="295" t="s">
        <v>169</v>
      </c>
      <c r="D68" s="294" t="s">
        <v>239</v>
      </c>
      <c r="E68" s="296">
        <v>3</v>
      </c>
    </row>
    <row r="69" s="258" customFormat="1" ht="13.9" customHeight="1" spans="1:5">
      <c r="A69" s="293" t="s">
        <v>238</v>
      </c>
      <c r="B69" s="372" t="s">
        <v>173</v>
      </c>
      <c r="C69" s="372" t="s">
        <v>173</v>
      </c>
      <c r="D69" s="297" t="s">
        <v>240</v>
      </c>
      <c r="E69" s="296">
        <v>10</v>
      </c>
    </row>
    <row r="70" s="258" customFormat="1" ht="13.9" customHeight="1" spans="1:5">
      <c r="A70" s="293" t="s">
        <v>241</v>
      </c>
      <c r="B70" s="294"/>
      <c r="C70" s="295"/>
      <c r="D70" s="294" t="s">
        <v>242</v>
      </c>
      <c r="E70" s="296">
        <v>2426</v>
      </c>
    </row>
    <row r="71" s="258" customFormat="1" ht="13.9" customHeight="1" spans="1:5">
      <c r="A71" s="293" t="s">
        <v>243</v>
      </c>
      <c r="B71" s="294" t="s">
        <v>168</v>
      </c>
      <c r="C71" s="295" t="s">
        <v>169</v>
      </c>
      <c r="D71" s="294" t="s">
        <v>244</v>
      </c>
      <c r="E71" s="296">
        <v>0</v>
      </c>
    </row>
    <row r="72" s="258" customFormat="1" ht="13.9" customHeight="1" spans="1:5">
      <c r="A72" s="293" t="s">
        <v>243</v>
      </c>
      <c r="B72" s="294" t="s">
        <v>168</v>
      </c>
      <c r="C72" s="295" t="s">
        <v>181</v>
      </c>
      <c r="D72" s="294" t="s">
        <v>245</v>
      </c>
      <c r="E72" s="296">
        <v>0</v>
      </c>
    </row>
    <row r="73" s="258" customFormat="1" ht="13.9" customHeight="1" spans="1:5">
      <c r="A73" s="293" t="s">
        <v>243</v>
      </c>
      <c r="B73" s="294" t="s">
        <v>177</v>
      </c>
      <c r="C73" s="295" t="s">
        <v>169</v>
      </c>
      <c r="D73" s="294" t="s">
        <v>170</v>
      </c>
      <c r="E73" s="296">
        <v>2059</v>
      </c>
    </row>
    <row r="74" s="258" customFormat="1" ht="13.9" customHeight="1" spans="1:5">
      <c r="A74" s="293" t="s">
        <v>243</v>
      </c>
      <c r="B74" s="294" t="s">
        <v>177</v>
      </c>
      <c r="C74" s="295" t="s">
        <v>184</v>
      </c>
      <c r="D74" s="294" t="s">
        <v>185</v>
      </c>
      <c r="E74" s="296">
        <v>0</v>
      </c>
    </row>
    <row r="75" s="258" customFormat="1" ht="13.9" customHeight="1" spans="1:5">
      <c r="A75" s="293" t="s">
        <v>243</v>
      </c>
      <c r="B75" s="294" t="s">
        <v>177</v>
      </c>
      <c r="C75" s="295" t="s">
        <v>246</v>
      </c>
      <c r="D75" s="294" t="s">
        <v>201</v>
      </c>
      <c r="E75" s="296">
        <v>0</v>
      </c>
    </row>
    <row r="76" s="258" customFormat="1" ht="13.9" customHeight="1" spans="1:5">
      <c r="A76" s="293" t="s">
        <v>243</v>
      </c>
      <c r="B76" s="294" t="s">
        <v>177</v>
      </c>
      <c r="C76" s="295" t="s">
        <v>247</v>
      </c>
      <c r="D76" s="294" t="s">
        <v>248</v>
      </c>
      <c r="E76" s="296">
        <v>0</v>
      </c>
    </row>
    <row r="77" s="258" customFormat="1" ht="13.9" customHeight="1" spans="1:5">
      <c r="A77" s="293" t="s">
        <v>243</v>
      </c>
      <c r="B77" s="294" t="s">
        <v>177</v>
      </c>
      <c r="C77" s="295" t="s">
        <v>181</v>
      </c>
      <c r="D77" s="294" t="s">
        <v>249</v>
      </c>
      <c r="E77" s="296">
        <v>367</v>
      </c>
    </row>
    <row r="78" s="258" customFormat="1" ht="13.9" customHeight="1" spans="1:5">
      <c r="A78" s="293" t="s">
        <v>243</v>
      </c>
      <c r="B78" s="294" t="s">
        <v>199</v>
      </c>
      <c r="C78" s="295" t="s">
        <v>169</v>
      </c>
      <c r="D78" s="294" t="s">
        <v>170</v>
      </c>
      <c r="E78" s="296">
        <v>0</v>
      </c>
    </row>
    <row r="79" s="258" customFormat="1" ht="13.9" customHeight="1" spans="1:5">
      <c r="A79" s="293" t="s">
        <v>243</v>
      </c>
      <c r="B79" s="294" t="s">
        <v>199</v>
      </c>
      <c r="C79" s="295" t="s">
        <v>184</v>
      </c>
      <c r="D79" s="294" t="s">
        <v>185</v>
      </c>
      <c r="E79" s="296">
        <v>0</v>
      </c>
    </row>
    <row r="80" s="258" customFormat="1" ht="13.9" customHeight="1" spans="1:5">
      <c r="A80" s="293" t="s">
        <v>243</v>
      </c>
      <c r="B80" s="294" t="s">
        <v>199</v>
      </c>
      <c r="C80" s="295" t="s">
        <v>179</v>
      </c>
      <c r="D80" s="294" t="s">
        <v>250</v>
      </c>
      <c r="E80" s="296">
        <v>0</v>
      </c>
    </row>
    <row r="81" s="258" customFormat="1" ht="13.9" customHeight="1" spans="1:5">
      <c r="A81" s="293" t="s">
        <v>243</v>
      </c>
      <c r="B81" s="294" t="s">
        <v>199</v>
      </c>
      <c r="C81" s="295" t="s">
        <v>196</v>
      </c>
      <c r="D81" s="294" t="s">
        <v>251</v>
      </c>
      <c r="E81" s="296">
        <v>0</v>
      </c>
    </row>
    <row r="82" s="258" customFormat="1" ht="13.9" customHeight="1" spans="1:5">
      <c r="A82" s="293" t="s">
        <v>243</v>
      </c>
      <c r="B82" s="294" t="s">
        <v>199</v>
      </c>
      <c r="C82" s="295" t="s">
        <v>252</v>
      </c>
      <c r="D82" s="294" t="s">
        <v>253</v>
      </c>
      <c r="E82" s="296">
        <v>0</v>
      </c>
    </row>
    <row r="83" s="258" customFormat="1" ht="13.9" customHeight="1" spans="1:5">
      <c r="A83" s="293" t="s">
        <v>254</v>
      </c>
      <c r="B83" s="294"/>
      <c r="C83" s="295"/>
      <c r="D83" s="294" t="s">
        <v>255</v>
      </c>
      <c r="E83" s="296">
        <v>20400</v>
      </c>
    </row>
    <row r="84" s="258" customFormat="1" ht="13.9" customHeight="1" spans="1:5">
      <c r="A84" s="293" t="s">
        <v>256</v>
      </c>
      <c r="B84" s="294" t="s">
        <v>168</v>
      </c>
      <c r="C84" s="295" t="s">
        <v>169</v>
      </c>
      <c r="D84" s="294" t="s">
        <v>170</v>
      </c>
      <c r="E84" s="296">
        <v>44</v>
      </c>
    </row>
    <row r="85" s="258" customFormat="1" ht="13.9" customHeight="1" spans="1:5">
      <c r="A85" s="293" t="s">
        <v>254</v>
      </c>
      <c r="B85" s="294">
        <v>1</v>
      </c>
      <c r="C85" s="295">
        <v>99</v>
      </c>
      <c r="D85" s="294" t="s">
        <v>257</v>
      </c>
      <c r="E85" s="296">
        <v>20</v>
      </c>
    </row>
    <row r="86" s="258" customFormat="1" ht="13.9" customHeight="1" spans="1:5">
      <c r="A86" s="293" t="s">
        <v>256</v>
      </c>
      <c r="B86" s="294" t="s">
        <v>177</v>
      </c>
      <c r="C86" s="295" t="s">
        <v>169</v>
      </c>
      <c r="D86" s="294" t="s">
        <v>258</v>
      </c>
      <c r="E86" s="296">
        <v>2966</v>
      </c>
    </row>
    <row r="87" s="258" customFormat="1" ht="13.9" customHeight="1" spans="1:5">
      <c r="A87" s="293" t="s">
        <v>256</v>
      </c>
      <c r="B87" s="294" t="s">
        <v>177</v>
      </c>
      <c r="C87" s="295" t="s">
        <v>184</v>
      </c>
      <c r="D87" s="294" t="s">
        <v>259</v>
      </c>
      <c r="E87" s="296">
        <v>4668</v>
      </c>
    </row>
    <row r="88" s="258" customFormat="1" ht="13.9" customHeight="1" spans="1:5">
      <c r="A88" s="293" t="s">
        <v>256</v>
      </c>
      <c r="B88" s="294" t="s">
        <v>177</v>
      </c>
      <c r="C88" s="295" t="s">
        <v>186</v>
      </c>
      <c r="D88" s="294" t="s">
        <v>260</v>
      </c>
      <c r="E88" s="296">
        <v>3652</v>
      </c>
    </row>
    <row r="89" s="258" customFormat="1" ht="13.9" customHeight="1" spans="1:5">
      <c r="A89" s="293" t="s">
        <v>256</v>
      </c>
      <c r="B89" s="294" t="s">
        <v>177</v>
      </c>
      <c r="C89" s="295" t="s">
        <v>171</v>
      </c>
      <c r="D89" s="294" t="s">
        <v>261</v>
      </c>
      <c r="E89" s="296">
        <v>154</v>
      </c>
    </row>
    <row r="90" s="258" customFormat="1" ht="13.9" customHeight="1" spans="1:5">
      <c r="A90" s="293" t="s">
        <v>256</v>
      </c>
      <c r="B90" s="372" t="s">
        <v>184</v>
      </c>
      <c r="C90" s="372" t="s">
        <v>179</v>
      </c>
      <c r="D90" s="297" t="s">
        <v>262</v>
      </c>
      <c r="E90" s="296">
        <v>25</v>
      </c>
    </row>
    <row r="91" s="258" customFormat="1" ht="13.9" customHeight="1" spans="1:5">
      <c r="A91" s="293" t="s">
        <v>256</v>
      </c>
      <c r="B91" s="294" t="s">
        <v>177</v>
      </c>
      <c r="C91" s="295" t="s">
        <v>181</v>
      </c>
      <c r="D91" s="294" t="s">
        <v>263</v>
      </c>
      <c r="E91" s="296">
        <v>6294</v>
      </c>
    </row>
    <row r="92" s="258" customFormat="1" ht="13.9" customHeight="1" spans="1:5">
      <c r="A92" s="293" t="s">
        <v>256</v>
      </c>
      <c r="B92" s="372" t="s">
        <v>186</v>
      </c>
      <c r="C92" s="372" t="s">
        <v>179</v>
      </c>
      <c r="D92" s="299" t="s">
        <v>264</v>
      </c>
      <c r="E92" s="296">
        <v>1</v>
      </c>
    </row>
    <row r="93" s="258" customFormat="1" ht="13.9" customHeight="1" spans="1:5">
      <c r="A93" s="293" t="s">
        <v>256</v>
      </c>
      <c r="B93" s="294" t="s">
        <v>183</v>
      </c>
      <c r="C93" s="295">
        <v>99</v>
      </c>
      <c r="D93" s="297" t="s">
        <v>265</v>
      </c>
      <c r="E93" s="296">
        <v>1</v>
      </c>
    </row>
    <row r="94" s="258" customFormat="1" ht="13.9" customHeight="1" spans="1:5">
      <c r="A94" s="293" t="s">
        <v>256</v>
      </c>
      <c r="B94" s="372" t="s">
        <v>171</v>
      </c>
      <c r="C94" s="295">
        <v>99</v>
      </c>
      <c r="D94" s="297" t="s">
        <v>266</v>
      </c>
      <c r="E94" s="296">
        <v>75</v>
      </c>
    </row>
    <row r="95" s="258" customFormat="1" ht="13.9" customHeight="1" spans="1:5">
      <c r="A95" s="293" t="s">
        <v>256</v>
      </c>
      <c r="B95" s="372" t="s">
        <v>196</v>
      </c>
      <c r="C95" s="372" t="s">
        <v>169</v>
      </c>
      <c r="D95" s="297" t="s">
        <v>267</v>
      </c>
      <c r="E95" s="296">
        <v>25</v>
      </c>
    </row>
    <row r="96" s="258" customFormat="1" ht="13.9" customHeight="1" spans="1:5">
      <c r="A96" s="293" t="s">
        <v>254</v>
      </c>
      <c r="B96" s="372" t="s">
        <v>268</v>
      </c>
      <c r="C96" s="372" t="s">
        <v>169</v>
      </c>
      <c r="D96" s="297" t="s">
        <v>269</v>
      </c>
      <c r="E96" s="296">
        <v>0</v>
      </c>
    </row>
    <row r="97" s="258" customFormat="1" ht="13.9" customHeight="1" spans="1:5">
      <c r="A97" s="293" t="s">
        <v>256</v>
      </c>
      <c r="B97" s="294" t="s">
        <v>270</v>
      </c>
      <c r="C97" s="295" t="s">
        <v>181</v>
      </c>
      <c r="D97" s="294" t="s">
        <v>271</v>
      </c>
      <c r="E97" s="296">
        <v>900</v>
      </c>
    </row>
    <row r="98" s="258" customFormat="1" ht="13.9" customHeight="1" spans="1:5">
      <c r="A98" s="293" t="s">
        <v>256</v>
      </c>
      <c r="B98" s="295">
        <v>99</v>
      </c>
      <c r="C98" s="295" t="s">
        <v>181</v>
      </c>
      <c r="D98" s="297" t="s">
        <v>272</v>
      </c>
      <c r="E98" s="296">
        <v>1575</v>
      </c>
    </row>
    <row r="99" s="258" customFormat="1" ht="13.9" customHeight="1" spans="1:5">
      <c r="A99" s="293" t="s">
        <v>273</v>
      </c>
      <c r="B99" s="294"/>
      <c r="C99" s="295"/>
      <c r="D99" s="294" t="s">
        <v>274</v>
      </c>
      <c r="E99" s="296">
        <v>430</v>
      </c>
    </row>
    <row r="100" s="258" customFormat="1" ht="13.9" customHeight="1" spans="1:5">
      <c r="A100" s="293" t="s">
        <v>275</v>
      </c>
      <c r="B100" s="294" t="s">
        <v>168</v>
      </c>
      <c r="C100" s="295" t="s">
        <v>169</v>
      </c>
      <c r="D100" s="294" t="s">
        <v>170</v>
      </c>
      <c r="E100" s="296">
        <v>0</v>
      </c>
    </row>
    <row r="101" s="258" customFormat="1" ht="13.9" customHeight="1" spans="1:5">
      <c r="A101" s="293" t="s">
        <v>275</v>
      </c>
      <c r="B101" s="294" t="s">
        <v>193</v>
      </c>
      <c r="C101" s="295" t="s">
        <v>181</v>
      </c>
      <c r="D101" s="294" t="s">
        <v>276</v>
      </c>
      <c r="E101" s="296">
        <v>330</v>
      </c>
    </row>
    <row r="102" s="258" customFormat="1" ht="13.9" customHeight="1" spans="1:5">
      <c r="A102" s="293" t="s">
        <v>275</v>
      </c>
      <c r="B102" s="294" t="s">
        <v>204</v>
      </c>
      <c r="C102" s="295" t="s">
        <v>169</v>
      </c>
      <c r="D102" s="294" t="s">
        <v>277</v>
      </c>
      <c r="E102" s="296">
        <v>0</v>
      </c>
    </row>
    <row r="103" s="258" customFormat="1" ht="13.9" customHeight="1" spans="1:5">
      <c r="A103" s="293" t="s">
        <v>275</v>
      </c>
      <c r="B103" s="294">
        <v>99</v>
      </c>
      <c r="C103" s="295">
        <v>99</v>
      </c>
      <c r="D103" s="297" t="s">
        <v>278</v>
      </c>
      <c r="E103" s="296">
        <v>100</v>
      </c>
    </row>
    <row r="104" s="258" customFormat="1" ht="13.9" customHeight="1" spans="1:5">
      <c r="A104" s="293" t="s">
        <v>279</v>
      </c>
      <c r="B104" s="294"/>
      <c r="C104" s="295"/>
      <c r="D104" s="294" t="s">
        <v>280</v>
      </c>
      <c r="E104" s="296">
        <v>631</v>
      </c>
    </row>
    <row r="105" s="258" customFormat="1" ht="13.9" customHeight="1" spans="1:5">
      <c r="A105" s="293" t="s">
        <v>281</v>
      </c>
      <c r="B105" s="294" t="s">
        <v>168</v>
      </c>
      <c r="C105" s="295" t="s">
        <v>169</v>
      </c>
      <c r="D105" s="294" t="s">
        <v>170</v>
      </c>
      <c r="E105" s="296">
        <v>0</v>
      </c>
    </row>
    <row r="106" s="258" customFormat="1" ht="13.9" customHeight="1" spans="1:5">
      <c r="A106" s="293" t="s">
        <v>281</v>
      </c>
      <c r="B106" s="294" t="s">
        <v>168</v>
      </c>
      <c r="C106" s="295" t="s">
        <v>171</v>
      </c>
      <c r="D106" s="294" t="s">
        <v>282</v>
      </c>
      <c r="E106" s="296">
        <v>0</v>
      </c>
    </row>
    <row r="107" s="258" customFormat="1" ht="13.9" customHeight="1" spans="1:5">
      <c r="A107" s="293" t="s">
        <v>281</v>
      </c>
      <c r="B107" s="294" t="s">
        <v>168</v>
      </c>
      <c r="C107" s="295" t="s">
        <v>175</v>
      </c>
      <c r="D107" s="294" t="s">
        <v>283</v>
      </c>
      <c r="E107" s="296">
        <v>0</v>
      </c>
    </row>
    <row r="108" s="258" customFormat="1" ht="13.9" customHeight="1" spans="1:5">
      <c r="A108" s="293" t="s">
        <v>281</v>
      </c>
      <c r="B108" s="294" t="s">
        <v>168</v>
      </c>
      <c r="C108" s="295" t="s">
        <v>268</v>
      </c>
      <c r="D108" s="294" t="s">
        <v>284</v>
      </c>
      <c r="E108" s="296">
        <v>0</v>
      </c>
    </row>
    <row r="109" s="258" customFormat="1" ht="13.9" customHeight="1" spans="1:5">
      <c r="A109" s="293" t="s">
        <v>281</v>
      </c>
      <c r="B109" s="294" t="s">
        <v>168</v>
      </c>
      <c r="C109" s="295">
        <v>99</v>
      </c>
      <c r="D109" s="297" t="s">
        <v>285</v>
      </c>
      <c r="E109" s="296">
        <v>427</v>
      </c>
    </row>
    <row r="110" s="258" customFormat="1" ht="13.9" customHeight="1" spans="1:5">
      <c r="A110" s="293" t="s">
        <v>281</v>
      </c>
      <c r="B110" s="294" t="s">
        <v>177</v>
      </c>
      <c r="C110" s="295" t="s">
        <v>169</v>
      </c>
      <c r="D110" s="294" t="s">
        <v>170</v>
      </c>
      <c r="E110" s="296">
        <v>0</v>
      </c>
    </row>
    <row r="111" s="258" customFormat="1" ht="13.9" customHeight="1" spans="1:5">
      <c r="A111" s="293" t="s">
        <v>281</v>
      </c>
      <c r="B111" s="294" t="s">
        <v>177</v>
      </c>
      <c r="C111" s="295" t="s">
        <v>171</v>
      </c>
      <c r="D111" s="294" t="s">
        <v>286</v>
      </c>
      <c r="E111" s="296">
        <v>35</v>
      </c>
    </row>
    <row r="112" s="258" customFormat="1" ht="13.9" customHeight="1" spans="1:5">
      <c r="A112" s="293" t="s">
        <v>281</v>
      </c>
      <c r="B112" s="294" t="s">
        <v>287</v>
      </c>
      <c r="C112" s="295"/>
      <c r="D112" s="294" t="s">
        <v>288</v>
      </c>
      <c r="E112" s="296">
        <v>3</v>
      </c>
    </row>
    <row r="113" s="258" customFormat="1" ht="13.9" customHeight="1" spans="1:5">
      <c r="A113" s="293" t="s">
        <v>281</v>
      </c>
      <c r="B113" s="294" t="s">
        <v>199</v>
      </c>
      <c r="C113" s="372" t="s">
        <v>196</v>
      </c>
      <c r="D113" s="294" t="s">
        <v>289</v>
      </c>
      <c r="E113" s="296">
        <v>0</v>
      </c>
    </row>
    <row r="114" s="258" customFormat="1" ht="13.9" customHeight="1" spans="1:5">
      <c r="A114" s="293" t="s">
        <v>281</v>
      </c>
      <c r="B114" s="294"/>
      <c r="C114" s="295"/>
      <c r="D114" s="294" t="s">
        <v>290</v>
      </c>
      <c r="E114" s="296">
        <v>95</v>
      </c>
    </row>
    <row r="115" s="258" customFormat="1" ht="13.9" customHeight="1" spans="1:5">
      <c r="A115" s="293" t="s">
        <v>281</v>
      </c>
      <c r="B115" s="294" t="s">
        <v>291</v>
      </c>
      <c r="C115" s="372" t="s">
        <v>186</v>
      </c>
      <c r="D115" s="297" t="s">
        <v>292</v>
      </c>
      <c r="E115" s="296">
        <v>10</v>
      </c>
    </row>
    <row r="116" s="258" customFormat="1" ht="13.9" customHeight="1" spans="1:5">
      <c r="A116" s="293" t="s">
        <v>281</v>
      </c>
      <c r="B116" s="294" t="s">
        <v>291</v>
      </c>
      <c r="C116" s="295">
        <v>99</v>
      </c>
      <c r="D116" s="297" t="s">
        <v>293</v>
      </c>
      <c r="E116" s="296">
        <v>61</v>
      </c>
    </row>
    <row r="117" s="258" customFormat="1" ht="13.9" customHeight="1" spans="1:5">
      <c r="A117" s="293" t="s">
        <v>294</v>
      </c>
      <c r="B117" s="294"/>
      <c r="C117" s="295"/>
      <c r="D117" s="294" t="s">
        <v>295</v>
      </c>
      <c r="E117" s="296">
        <v>10509</v>
      </c>
    </row>
    <row r="118" s="258" customFormat="1" ht="13.9" customHeight="1" spans="1:5">
      <c r="A118" s="293" t="s">
        <v>296</v>
      </c>
      <c r="B118" s="294" t="s">
        <v>168</v>
      </c>
      <c r="C118" s="295" t="s">
        <v>169</v>
      </c>
      <c r="D118" s="294" t="s">
        <v>170</v>
      </c>
      <c r="E118" s="296">
        <v>255</v>
      </c>
    </row>
    <row r="119" s="258" customFormat="1" ht="13.9" customHeight="1" spans="1:5">
      <c r="A119" s="293" t="s">
        <v>296</v>
      </c>
      <c r="B119" s="294" t="s">
        <v>168</v>
      </c>
      <c r="C119" s="295" t="s">
        <v>186</v>
      </c>
      <c r="D119" s="294" t="s">
        <v>187</v>
      </c>
      <c r="E119" s="296">
        <v>0</v>
      </c>
    </row>
    <row r="120" s="258" customFormat="1" ht="13.9" customHeight="1" spans="1:5">
      <c r="A120" s="293" t="s">
        <v>296</v>
      </c>
      <c r="B120" s="294" t="s">
        <v>168</v>
      </c>
      <c r="C120" s="295" t="s">
        <v>268</v>
      </c>
      <c r="D120" s="294" t="s">
        <v>297</v>
      </c>
      <c r="E120" s="296">
        <v>5</v>
      </c>
    </row>
    <row r="121" s="258" customFormat="1" ht="13.9" customHeight="1" spans="1:5">
      <c r="A121" s="293" t="s">
        <v>296</v>
      </c>
      <c r="B121" s="294" t="s">
        <v>168</v>
      </c>
      <c r="C121" s="295" t="s">
        <v>298</v>
      </c>
      <c r="D121" s="294" t="s">
        <v>299</v>
      </c>
      <c r="E121" s="296">
        <v>0</v>
      </c>
    </row>
    <row r="122" s="258" customFormat="1" ht="13.9" customHeight="1" spans="1:5">
      <c r="A122" s="293" t="s">
        <v>296</v>
      </c>
      <c r="B122" s="294" t="s">
        <v>168</v>
      </c>
      <c r="C122" s="295">
        <v>99</v>
      </c>
      <c r="D122" s="294" t="s">
        <v>300</v>
      </c>
      <c r="E122" s="296">
        <v>15</v>
      </c>
    </row>
    <row r="123" s="258" customFormat="1" ht="13.9" customHeight="1" spans="1:5">
      <c r="A123" s="293" t="s">
        <v>296</v>
      </c>
      <c r="B123" s="294" t="s">
        <v>177</v>
      </c>
      <c r="C123" s="295" t="s">
        <v>169</v>
      </c>
      <c r="D123" s="294" t="s">
        <v>170</v>
      </c>
      <c r="E123" s="296">
        <v>220</v>
      </c>
    </row>
    <row r="124" s="258" customFormat="1" ht="13.9" customHeight="1" spans="1:5">
      <c r="A124" s="293" t="s">
        <v>296</v>
      </c>
      <c r="B124" s="294" t="s">
        <v>177</v>
      </c>
      <c r="C124" s="295" t="s">
        <v>184</v>
      </c>
      <c r="D124" s="294" t="s">
        <v>185</v>
      </c>
      <c r="E124" s="296">
        <v>0</v>
      </c>
    </row>
    <row r="125" s="258" customFormat="1" ht="13.9" customHeight="1" spans="1:5">
      <c r="A125" s="293" t="s">
        <v>296</v>
      </c>
      <c r="B125" s="294" t="s">
        <v>177</v>
      </c>
      <c r="C125" s="295" t="s">
        <v>175</v>
      </c>
      <c r="D125" s="294" t="s">
        <v>301</v>
      </c>
      <c r="E125" s="296">
        <v>1430</v>
      </c>
    </row>
    <row r="126" s="258" customFormat="1" ht="13.9" customHeight="1" spans="1:5">
      <c r="A126" s="293" t="s">
        <v>296</v>
      </c>
      <c r="B126" s="294" t="s">
        <v>177</v>
      </c>
      <c r="C126" s="295" t="s">
        <v>181</v>
      </c>
      <c r="D126" s="294" t="s">
        <v>300</v>
      </c>
      <c r="E126" s="296">
        <v>30</v>
      </c>
    </row>
    <row r="127" s="258" customFormat="1" ht="13.9" customHeight="1" spans="1:5">
      <c r="A127" s="293" t="s">
        <v>296</v>
      </c>
      <c r="B127" s="294" t="s">
        <v>195</v>
      </c>
      <c r="C127" s="295" t="s">
        <v>186</v>
      </c>
      <c r="D127" s="294" t="s">
        <v>302</v>
      </c>
      <c r="E127" s="296">
        <v>0</v>
      </c>
    </row>
    <row r="128" s="258" customFormat="1" ht="13.9" customHeight="1" spans="1:5">
      <c r="A128" s="293" t="s">
        <v>296</v>
      </c>
      <c r="B128" s="294" t="s">
        <v>195</v>
      </c>
      <c r="C128" s="295" t="s">
        <v>179</v>
      </c>
      <c r="D128" s="294" t="s">
        <v>303</v>
      </c>
      <c r="E128" s="296">
        <v>2070</v>
      </c>
    </row>
    <row r="129" s="258" customFormat="1" ht="13.9" customHeight="1" spans="1:5">
      <c r="A129" s="293" t="s">
        <v>296</v>
      </c>
      <c r="B129" s="294" t="s">
        <v>195</v>
      </c>
      <c r="C129" s="295" t="s">
        <v>173</v>
      </c>
      <c r="D129" s="294" t="s">
        <v>304</v>
      </c>
      <c r="E129" s="296">
        <v>200</v>
      </c>
    </row>
    <row r="130" s="258" customFormat="1" ht="13.9" customHeight="1" spans="1:5">
      <c r="A130" s="298" t="s">
        <v>294</v>
      </c>
      <c r="B130" s="298" t="s">
        <v>179</v>
      </c>
      <c r="C130" s="295">
        <v>99</v>
      </c>
      <c r="D130" s="294" t="s">
        <v>305</v>
      </c>
      <c r="E130" s="296">
        <v>17</v>
      </c>
    </row>
    <row r="131" s="258" customFormat="1" ht="13.9" customHeight="1" spans="1:5">
      <c r="A131" s="293" t="s">
        <v>296</v>
      </c>
      <c r="B131" s="294" t="s">
        <v>195</v>
      </c>
      <c r="C131" s="372" t="s">
        <v>196</v>
      </c>
      <c r="D131" s="294" t="s">
        <v>306</v>
      </c>
      <c r="E131" s="296">
        <v>100</v>
      </c>
    </row>
    <row r="132" s="258" customFormat="1" ht="13.9" customHeight="1" spans="1:5">
      <c r="A132" s="293" t="s">
        <v>296</v>
      </c>
      <c r="B132" s="294" t="s">
        <v>204</v>
      </c>
      <c r="C132" s="295" t="s">
        <v>184</v>
      </c>
      <c r="D132" s="294" t="s">
        <v>307</v>
      </c>
      <c r="E132" s="296">
        <v>0</v>
      </c>
    </row>
    <row r="133" s="258" customFormat="1" ht="13.9" customHeight="1" spans="1:5">
      <c r="A133" s="293" t="s">
        <v>296</v>
      </c>
      <c r="B133" s="294" t="s">
        <v>204</v>
      </c>
      <c r="C133" s="295" t="s">
        <v>179</v>
      </c>
      <c r="D133" s="294" t="s">
        <v>308</v>
      </c>
      <c r="E133" s="296">
        <v>0</v>
      </c>
    </row>
    <row r="134" s="258" customFormat="1" ht="13.9" customHeight="1" spans="1:5">
      <c r="A134" s="293" t="s">
        <v>296</v>
      </c>
      <c r="B134" s="294" t="s">
        <v>204</v>
      </c>
      <c r="C134" s="295" t="s">
        <v>181</v>
      </c>
      <c r="D134" s="294" t="s">
        <v>309</v>
      </c>
      <c r="E134" s="296">
        <v>643</v>
      </c>
    </row>
    <row r="135" s="258" customFormat="1" ht="13.9" customHeight="1" spans="1:5">
      <c r="A135" s="293" t="s">
        <v>296</v>
      </c>
      <c r="B135" s="294" t="s">
        <v>206</v>
      </c>
      <c r="C135" s="295" t="s">
        <v>169</v>
      </c>
      <c r="D135" s="294" t="s">
        <v>310</v>
      </c>
      <c r="E135" s="296">
        <v>144</v>
      </c>
    </row>
    <row r="136" s="258" customFormat="1" ht="13.9" customHeight="1" spans="1:5">
      <c r="A136" s="293" t="s">
        <v>296</v>
      </c>
      <c r="B136" s="294" t="s">
        <v>206</v>
      </c>
      <c r="C136" s="372" t="s">
        <v>184</v>
      </c>
      <c r="D136" s="297" t="s">
        <v>311</v>
      </c>
      <c r="E136" s="296">
        <v>3</v>
      </c>
    </row>
    <row r="137" s="258" customFormat="1" ht="13.9" customHeight="1" spans="1:5">
      <c r="A137" s="293" t="s">
        <v>296</v>
      </c>
      <c r="B137" s="294" t="s">
        <v>206</v>
      </c>
      <c r="C137" s="295" t="s">
        <v>186</v>
      </c>
      <c r="D137" s="294" t="s">
        <v>312</v>
      </c>
      <c r="E137" s="296">
        <v>0</v>
      </c>
    </row>
    <row r="138" s="258" customFormat="1" ht="13.9" customHeight="1" spans="1:5">
      <c r="A138" s="293" t="s">
        <v>296</v>
      </c>
      <c r="B138" s="294" t="s">
        <v>206</v>
      </c>
      <c r="C138" s="295" t="s">
        <v>179</v>
      </c>
      <c r="D138" s="294" t="s">
        <v>313</v>
      </c>
      <c r="E138" s="296">
        <v>265</v>
      </c>
    </row>
    <row r="139" s="258" customFormat="1" ht="13.9" customHeight="1" spans="1:5">
      <c r="A139" s="293" t="s">
        <v>296</v>
      </c>
      <c r="B139" s="294" t="s">
        <v>206</v>
      </c>
      <c r="C139" s="372" t="s">
        <v>173</v>
      </c>
      <c r="D139" s="297" t="s">
        <v>314</v>
      </c>
      <c r="E139" s="296">
        <v>0</v>
      </c>
    </row>
    <row r="140" s="258" customFormat="1" ht="13.9" customHeight="1" spans="1:5">
      <c r="A140" s="293" t="s">
        <v>296</v>
      </c>
      <c r="B140" s="294" t="s">
        <v>206</v>
      </c>
      <c r="C140" s="295" t="s">
        <v>181</v>
      </c>
      <c r="D140" s="294" t="s">
        <v>315</v>
      </c>
      <c r="E140" s="296">
        <v>601</v>
      </c>
    </row>
    <row r="141" s="258" customFormat="1" ht="13.9" customHeight="1" spans="1:5">
      <c r="A141" s="293" t="s">
        <v>296</v>
      </c>
      <c r="B141" s="294" t="s">
        <v>270</v>
      </c>
      <c r="C141" s="372" t="s">
        <v>169</v>
      </c>
      <c r="D141" s="297" t="s">
        <v>316</v>
      </c>
      <c r="E141" s="296">
        <v>149</v>
      </c>
    </row>
    <row r="142" s="258" customFormat="1" ht="13.9" customHeight="1" spans="1:5">
      <c r="A142" s="293" t="s">
        <v>296</v>
      </c>
      <c r="B142" s="294" t="s">
        <v>270</v>
      </c>
      <c r="C142" s="372" t="s">
        <v>171</v>
      </c>
      <c r="D142" s="297" t="s">
        <v>317</v>
      </c>
      <c r="E142" s="296">
        <v>28</v>
      </c>
    </row>
    <row r="143" s="258" customFormat="1" ht="13.9" customHeight="1" spans="1:5">
      <c r="A143" s="293" t="s">
        <v>296</v>
      </c>
      <c r="B143" s="294" t="s">
        <v>270</v>
      </c>
      <c r="C143" s="295" t="s">
        <v>181</v>
      </c>
      <c r="D143" s="294" t="s">
        <v>318</v>
      </c>
      <c r="E143" s="296">
        <v>0</v>
      </c>
    </row>
    <row r="144" s="258" customFormat="1" ht="13.9" customHeight="1" spans="1:5">
      <c r="A144" s="293" t="s">
        <v>296</v>
      </c>
      <c r="B144" s="294" t="s">
        <v>319</v>
      </c>
      <c r="C144" s="372" t="s">
        <v>169</v>
      </c>
      <c r="D144" s="297" t="s">
        <v>320</v>
      </c>
      <c r="E144" s="296">
        <v>0</v>
      </c>
    </row>
    <row r="145" s="258" customFormat="1" ht="13.9" customHeight="1" spans="1:5">
      <c r="A145" s="293" t="s">
        <v>296</v>
      </c>
      <c r="B145" s="294" t="s">
        <v>319</v>
      </c>
      <c r="C145" s="372" t="s">
        <v>184</v>
      </c>
      <c r="D145" s="297" t="s">
        <v>321</v>
      </c>
      <c r="E145" s="296">
        <v>0</v>
      </c>
    </row>
    <row r="146" s="258" customFormat="1" ht="13.9" customHeight="1" spans="1:5">
      <c r="A146" s="293" t="s">
        <v>296</v>
      </c>
      <c r="B146" s="294" t="s">
        <v>319</v>
      </c>
      <c r="C146" s="295" t="s">
        <v>181</v>
      </c>
      <c r="D146" s="294" t="s">
        <v>322</v>
      </c>
      <c r="E146" s="296">
        <v>144</v>
      </c>
    </row>
    <row r="147" s="258" customFormat="1" ht="13.9" customHeight="1" spans="1:5">
      <c r="A147" s="293" t="s">
        <v>296</v>
      </c>
      <c r="B147" s="294" t="s">
        <v>207</v>
      </c>
      <c r="C147" s="295" t="s">
        <v>184</v>
      </c>
      <c r="D147" s="294" t="s">
        <v>185</v>
      </c>
      <c r="E147" s="296">
        <v>0</v>
      </c>
    </row>
    <row r="148" s="258" customFormat="1" ht="13.9" customHeight="1" spans="1:5">
      <c r="A148" s="293" t="s">
        <v>296</v>
      </c>
      <c r="B148" s="294" t="s">
        <v>207</v>
      </c>
      <c r="C148" s="372" t="s">
        <v>171</v>
      </c>
      <c r="D148" s="294" t="s">
        <v>323</v>
      </c>
      <c r="E148" s="296">
        <v>40</v>
      </c>
    </row>
    <row r="149" s="258" customFormat="1" ht="13.9" customHeight="1" spans="1:5">
      <c r="A149" s="293" t="s">
        <v>296</v>
      </c>
      <c r="B149" s="294" t="s">
        <v>207</v>
      </c>
      <c r="C149" s="372" t="s">
        <v>179</v>
      </c>
      <c r="D149" s="294" t="s">
        <v>324</v>
      </c>
      <c r="E149" s="296">
        <v>33</v>
      </c>
    </row>
    <row r="150" s="258" customFormat="1" ht="13.9" customHeight="1" spans="1:5">
      <c r="A150" s="293" t="s">
        <v>296</v>
      </c>
      <c r="B150" s="294" t="s">
        <v>207</v>
      </c>
      <c r="C150" s="295">
        <v>99</v>
      </c>
      <c r="D150" s="294" t="s">
        <v>325</v>
      </c>
      <c r="E150" s="296">
        <v>10</v>
      </c>
    </row>
    <row r="151" s="258" customFormat="1" ht="13.9" customHeight="1" spans="1:5">
      <c r="A151" s="293" t="s">
        <v>296</v>
      </c>
      <c r="B151" s="294" t="s">
        <v>326</v>
      </c>
      <c r="C151" s="295" t="s">
        <v>169</v>
      </c>
      <c r="D151" s="294" t="s">
        <v>327</v>
      </c>
      <c r="E151" s="296">
        <v>105</v>
      </c>
    </row>
    <row r="152" s="258" customFormat="1" ht="13.9" customHeight="1" spans="1:5">
      <c r="A152" s="293" t="s">
        <v>296</v>
      </c>
      <c r="B152" s="294" t="s">
        <v>326</v>
      </c>
      <c r="C152" s="295" t="s">
        <v>184</v>
      </c>
      <c r="D152" s="294" t="s">
        <v>328</v>
      </c>
      <c r="E152" s="296">
        <v>261</v>
      </c>
    </row>
    <row r="153" s="258" customFormat="1" ht="13.9" customHeight="1" spans="1:5">
      <c r="A153" s="293" t="s">
        <v>296</v>
      </c>
      <c r="B153" s="294" t="s">
        <v>329</v>
      </c>
      <c r="C153" s="295" t="s">
        <v>169</v>
      </c>
      <c r="D153" s="294" t="s">
        <v>330</v>
      </c>
      <c r="E153" s="296">
        <v>50</v>
      </c>
    </row>
    <row r="154" s="258" customFormat="1" ht="13.9" customHeight="1" spans="1:5">
      <c r="A154" s="293" t="s">
        <v>296</v>
      </c>
      <c r="B154" s="294" t="s">
        <v>331</v>
      </c>
      <c r="C154" s="295" t="s">
        <v>184</v>
      </c>
      <c r="D154" s="294" t="s">
        <v>332</v>
      </c>
      <c r="E154" s="296">
        <v>63</v>
      </c>
    </row>
    <row r="155" s="258" customFormat="1" ht="13.9" customHeight="1" spans="1:5">
      <c r="A155" s="293" t="s">
        <v>296</v>
      </c>
      <c r="B155" s="294" t="s">
        <v>333</v>
      </c>
      <c r="C155" s="295" t="s">
        <v>184</v>
      </c>
      <c r="D155" s="294" t="s">
        <v>334</v>
      </c>
      <c r="E155" s="296">
        <v>0</v>
      </c>
    </row>
    <row r="156" s="258" customFormat="1" ht="13.9" customHeight="1" spans="1:5">
      <c r="A156" s="293" t="s">
        <v>296</v>
      </c>
      <c r="B156" s="294" t="s">
        <v>214</v>
      </c>
      <c r="C156" s="295" t="s">
        <v>184</v>
      </c>
      <c r="D156" s="294" t="s">
        <v>335</v>
      </c>
      <c r="E156" s="296">
        <v>459</v>
      </c>
    </row>
    <row r="157" s="258" customFormat="1" ht="13.9" customHeight="1" spans="1:5">
      <c r="A157" s="293" t="s">
        <v>296</v>
      </c>
      <c r="B157" s="294" t="s">
        <v>291</v>
      </c>
      <c r="C157" s="295" t="s">
        <v>169</v>
      </c>
      <c r="D157" s="294" t="s">
        <v>336</v>
      </c>
      <c r="E157" s="296">
        <v>3169</v>
      </c>
    </row>
    <row r="158" s="258" customFormat="1" ht="13.9" customHeight="1" spans="1:5">
      <c r="A158" s="293" t="s">
        <v>337</v>
      </c>
      <c r="B158" s="294"/>
      <c r="C158" s="295"/>
      <c r="D158" s="294" t="s">
        <v>338</v>
      </c>
      <c r="E158" s="296">
        <v>3752</v>
      </c>
    </row>
    <row r="159" s="258" customFormat="1" ht="13.9" customHeight="1" spans="1:5">
      <c r="A159" s="293" t="s">
        <v>339</v>
      </c>
      <c r="B159" s="294" t="s">
        <v>168</v>
      </c>
      <c r="C159" s="295" t="s">
        <v>169</v>
      </c>
      <c r="D159" s="294" t="s">
        <v>170</v>
      </c>
      <c r="E159" s="296">
        <v>61</v>
      </c>
    </row>
    <row r="160" s="258" customFormat="1" ht="13.9" customHeight="1" spans="1:5">
      <c r="A160" s="293" t="s">
        <v>339</v>
      </c>
      <c r="B160" s="294" t="s">
        <v>168</v>
      </c>
      <c r="C160" s="295" t="s">
        <v>184</v>
      </c>
      <c r="D160" s="294" t="s">
        <v>185</v>
      </c>
      <c r="E160" s="296">
        <v>0</v>
      </c>
    </row>
    <row r="161" s="258" customFormat="1" ht="13.9" customHeight="1" spans="1:5">
      <c r="A161" s="293" t="s">
        <v>339</v>
      </c>
      <c r="B161" s="294" t="s">
        <v>168</v>
      </c>
      <c r="C161" s="295" t="s">
        <v>181</v>
      </c>
      <c r="D161" s="294" t="s">
        <v>340</v>
      </c>
      <c r="E161" s="296">
        <v>20</v>
      </c>
    </row>
    <row r="162" s="258" customFormat="1" ht="13.9" customHeight="1" spans="1:5">
      <c r="A162" s="293" t="s">
        <v>339</v>
      </c>
      <c r="B162" s="294" t="s">
        <v>177</v>
      </c>
      <c r="C162" s="295" t="s">
        <v>169</v>
      </c>
      <c r="D162" s="294" t="s">
        <v>341</v>
      </c>
      <c r="E162" s="296">
        <v>0</v>
      </c>
    </row>
    <row r="163" s="258" customFormat="1" ht="13.9" customHeight="1" spans="1:5">
      <c r="A163" s="293" t="s">
        <v>339</v>
      </c>
      <c r="B163" s="294" t="s">
        <v>177</v>
      </c>
      <c r="C163" s="295" t="s">
        <v>184</v>
      </c>
      <c r="D163" s="294" t="s">
        <v>342</v>
      </c>
      <c r="E163" s="296">
        <v>0</v>
      </c>
    </row>
    <row r="164" s="258" customFormat="1" ht="13.9" customHeight="1" spans="1:5">
      <c r="A164" s="293" t="s">
        <v>339</v>
      </c>
      <c r="B164" s="294" t="s">
        <v>177</v>
      </c>
      <c r="C164" s="295">
        <v>99</v>
      </c>
      <c r="D164" s="294" t="s">
        <v>343</v>
      </c>
      <c r="E164" s="296">
        <v>10</v>
      </c>
    </row>
    <row r="165" s="258" customFormat="1" ht="13.9" customHeight="1" spans="1:5">
      <c r="A165" s="293" t="s">
        <v>339</v>
      </c>
      <c r="B165" s="294" t="s">
        <v>183</v>
      </c>
      <c r="C165" s="295" t="s">
        <v>169</v>
      </c>
      <c r="D165" s="294" t="s">
        <v>344</v>
      </c>
      <c r="E165" s="296">
        <v>10</v>
      </c>
    </row>
    <row r="166" s="258" customFormat="1" ht="13.9" customHeight="1" spans="1:5">
      <c r="A166" s="293" t="s">
        <v>339</v>
      </c>
      <c r="B166" s="294" t="s">
        <v>183</v>
      </c>
      <c r="C166" s="295" t="s">
        <v>184</v>
      </c>
      <c r="D166" s="294" t="s">
        <v>345</v>
      </c>
      <c r="E166" s="296">
        <v>223</v>
      </c>
    </row>
    <row r="167" s="258" customFormat="1" ht="13.9" customHeight="1" spans="1:5">
      <c r="A167" s="293" t="s">
        <v>339</v>
      </c>
      <c r="B167" s="294" t="s">
        <v>183</v>
      </c>
      <c r="C167" s="295" t="s">
        <v>181</v>
      </c>
      <c r="D167" s="294" t="s">
        <v>346</v>
      </c>
      <c r="E167" s="296">
        <v>411</v>
      </c>
    </row>
    <row r="168" s="258" customFormat="1" ht="13.9" customHeight="1" spans="1:5">
      <c r="A168" s="293" t="s">
        <v>339</v>
      </c>
      <c r="B168" s="294" t="s">
        <v>193</v>
      </c>
      <c r="C168" s="295" t="s">
        <v>169</v>
      </c>
      <c r="D168" s="294" t="s">
        <v>347</v>
      </c>
      <c r="E168" s="296">
        <v>0</v>
      </c>
    </row>
    <row r="169" s="258" customFormat="1" ht="13.9" customHeight="1" spans="1:5">
      <c r="A169" s="293" t="s">
        <v>339</v>
      </c>
      <c r="B169" s="294" t="s">
        <v>193</v>
      </c>
      <c r="C169" s="295" t="s">
        <v>184</v>
      </c>
      <c r="D169" s="294" t="s">
        <v>348</v>
      </c>
      <c r="E169" s="296">
        <v>0</v>
      </c>
    </row>
    <row r="170" s="258" customFormat="1" ht="13.9" customHeight="1" spans="1:5">
      <c r="A170" s="293" t="s">
        <v>339</v>
      </c>
      <c r="B170" s="294" t="s">
        <v>193</v>
      </c>
      <c r="C170" s="295" t="s">
        <v>186</v>
      </c>
      <c r="D170" s="294" t="s">
        <v>349</v>
      </c>
      <c r="E170" s="296">
        <v>87</v>
      </c>
    </row>
    <row r="171" s="258" customFormat="1" ht="13.9" customHeight="1" spans="1:5">
      <c r="A171" s="293" t="s">
        <v>339</v>
      </c>
      <c r="B171" s="294" t="s">
        <v>193</v>
      </c>
      <c r="C171" s="295" t="s">
        <v>175</v>
      </c>
      <c r="D171" s="294" t="s">
        <v>350</v>
      </c>
      <c r="E171" s="296">
        <v>722</v>
      </c>
    </row>
    <row r="172" s="258" customFormat="1" ht="13.9" customHeight="1" spans="1:5">
      <c r="A172" s="293" t="s">
        <v>339</v>
      </c>
      <c r="B172" s="294" t="s">
        <v>193</v>
      </c>
      <c r="C172" s="295" t="s">
        <v>268</v>
      </c>
      <c r="D172" s="294" t="s">
        <v>351</v>
      </c>
      <c r="E172" s="296">
        <v>267</v>
      </c>
    </row>
    <row r="173" s="258" customFormat="1" ht="13.9" customHeight="1" spans="1:5">
      <c r="A173" s="293" t="s">
        <v>339</v>
      </c>
      <c r="B173" s="294" t="s">
        <v>193</v>
      </c>
      <c r="C173" s="295">
        <v>99</v>
      </c>
      <c r="D173" s="294" t="s">
        <v>352</v>
      </c>
      <c r="E173" s="296">
        <v>0</v>
      </c>
    </row>
    <row r="174" s="258" customFormat="1" ht="13.9" customHeight="1" spans="1:5">
      <c r="A174" s="293" t="s">
        <v>339</v>
      </c>
      <c r="B174" s="372" t="s">
        <v>173</v>
      </c>
      <c r="C174" s="295">
        <v>99</v>
      </c>
      <c r="D174" s="294" t="s">
        <v>353</v>
      </c>
      <c r="E174" s="296">
        <v>10</v>
      </c>
    </row>
    <row r="175" s="258" customFormat="1" ht="13.9" customHeight="1" spans="1:5">
      <c r="A175" s="293" t="s">
        <v>339</v>
      </c>
      <c r="B175" s="294" t="s">
        <v>204</v>
      </c>
      <c r="C175" s="295" t="s">
        <v>354</v>
      </c>
      <c r="D175" s="294" t="s">
        <v>355</v>
      </c>
      <c r="E175" s="296">
        <v>0</v>
      </c>
    </row>
    <row r="176" s="258" customFormat="1" ht="13.9" customHeight="1" spans="1:5">
      <c r="A176" s="293" t="s">
        <v>339</v>
      </c>
      <c r="B176" s="294" t="s">
        <v>204</v>
      </c>
      <c r="C176" s="295" t="s">
        <v>356</v>
      </c>
      <c r="D176" s="294" t="s">
        <v>357</v>
      </c>
      <c r="E176" s="296">
        <v>152</v>
      </c>
    </row>
    <row r="177" s="258" customFormat="1" ht="13.9" customHeight="1" spans="1:5">
      <c r="A177" s="293" t="s">
        <v>339</v>
      </c>
      <c r="B177" s="294" t="s">
        <v>204</v>
      </c>
      <c r="C177" s="295" t="s">
        <v>181</v>
      </c>
      <c r="D177" s="294" t="s">
        <v>358</v>
      </c>
      <c r="E177" s="296">
        <v>37</v>
      </c>
    </row>
    <row r="178" s="258" customFormat="1" ht="13.9" customHeight="1" spans="1:5">
      <c r="A178" s="293" t="s">
        <v>339</v>
      </c>
      <c r="B178" s="294" t="s">
        <v>207</v>
      </c>
      <c r="C178" s="295" t="s">
        <v>169</v>
      </c>
      <c r="D178" s="294" t="s">
        <v>359</v>
      </c>
      <c r="E178" s="296">
        <v>250</v>
      </c>
    </row>
    <row r="179" s="258" customFormat="1" ht="13.9" customHeight="1" spans="1:5">
      <c r="A179" s="293" t="s">
        <v>339</v>
      </c>
      <c r="B179" s="294" t="s">
        <v>207</v>
      </c>
      <c r="C179" s="295" t="s">
        <v>184</v>
      </c>
      <c r="D179" s="294" t="s">
        <v>360</v>
      </c>
      <c r="E179" s="296">
        <v>647</v>
      </c>
    </row>
    <row r="180" s="258" customFormat="1" ht="13.9" customHeight="1" spans="1:5">
      <c r="A180" s="293" t="s">
        <v>339</v>
      </c>
      <c r="B180" s="295">
        <v>11</v>
      </c>
      <c r="C180" s="295" t="s">
        <v>186</v>
      </c>
      <c r="D180" s="297" t="s">
        <v>361</v>
      </c>
      <c r="E180" s="296">
        <v>24</v>
      </c>
    </row>
    <row r="181" s="258" customFormat="1" ht="13.9" customHeight="1" spans="1:5">
      <c r="A181" s="293" t="s">
        <v>339</v>
      </c>
      <c r="B181" s="294" t="s">
        <v>362</v>
      </c>
      <c r="C181" s="295" t="s">
        <v>184</v>
      </c>
      <c r="D181" s="294" t="s">
        <v>363</v>
      </c>
      <c r="E181" s="296">
        <v>60</v>
      </c>
    </row>
    <row r="182" s="258" customFormat="1" ht="13.9" customHeight="1" spans="1:5">
      <c r="A182" s="293" t="s">
        <v>339</v>
      </c>
      <c r="B182" s="294" t="s">
        <v>209</v>
      </c>
      <c r="C182" s="295" t="s">
        <v>169</v>
      </c>
      <c r="D182" s="294" t="s">
        <v>364</v>
      </c>
      <c r="E182" s="296">
        <v>250</v>
      </c>
    </row>
    <row r="183" s="258" customFormat="1" ht="13.9" customHeight="1" spans="1:5">
      <c r="A183" s="293" t="s">
        <v>339</v>
      </c>
      <c r="B183" s="295">
        <v>14</v>
      </c>
      <c r="C183" s="295" t="s">
        <v>169</v>
      </c>
      <c r="D183" s="294" t="s">
        <v>365</v>
      </c>
      <c r="E183" s="296">
        <v>40</v>
      </c>
    </row>
    <row r="184" s="258" customFormat="1" ht="13.9" customHeight="1" spans="1:5">
      <c r="A184" s="293" t="s">
        <v>339</v>
      </c>
      <c r="B184" s="294" t="s">
        <v>366</v>
      </c>
      <c r="C184" s="295" t="s">
        <v>169</v>
      </c>
      <c r="D184" s="294" t="s">
        <v>170</v>
      </c>
      <c r="E184" s="296">
        <v>0</v>
      </c>
    </row>
    <row r="185" s="258" customFormat="1" ht="13.9" customHeight="1" spans="1:5">
      <c r="A185" s="293" t="s">
        <v>339</v>
      </c>
      <c r="B185" s="294" t="s">
        <v>366</v>
      </c>
      <c r="C185" s="295" t="s">
        <v>171</v>
      </c>
      <c r="D185" s="294" t="s">
        <v>201</v>
      </c>
      <c r="E185" s="296">
        <v>0</v>
      </c>
    </row>
    <row r="186" s="258" customFormat="1" ht="13.9" customHeight="1" spans="1:5">
      <c r="A186" s="293" t="s">
        <v>339</v>
      </c>
      <c r="B186" s="294" t="s">
        <v>366</v>
      </c>
      <c r="C186" s="295" t="s">
        <v>173</v>
      </c>
      <c r="D186" s="294" t="s">
        <v>367</v>
      </c>
      <c r="E186" s="296">
        <v>0</v>
      </c>
    </row>
    <row r="187" s="258" customFormat="1" ht="13.9" customHeight="1" spans="1:5">
      <c r="A187" s="293" t="s">
        <v>339</v>
      </c>
      <c r="B187" s="294" t="s">
        <v>368</v>
      </c>
      <c r="C187" s="295" t="s">
        <v>169</v>
      </c>
      <c r="D187" s="294" t="s">
        <v>369</v>
      </c>
      <c r="E187" s="296">
        <v>452</v>
      </c>
    </row>
    <row r="188" s="258" customFormat="1" ht="13.9" customHeight="1" spans="1:5">
      <c r="A188" s="293" t="s">
        <v>339</v>
      </c>
      <c r="B188" s="295">
        <v>99</v>
      </c>
      <c r="C188" s="295" t="s">
        <v>169</v>
      </c>
      <c r="D188" s="294" t="s">
        <v>370</v>
      </c>
      <c r="E188" s="296">
        <v>19</v>
      </c>
    </row>
    <row r="189" s="258" customFormat="1" ht="13.9" customHeight="1" spans="1:5">
      <c r="A189" s="293" t="s">
        <v>371</v>
      </c>
      <c r="B189" s="294"/>
      <c r="C189" s="295"/>
      <c r="D189" s="294" t="s">
        <v>372</v>
      </c>
      <c r="E189" s="296">
        <v>2427</v>
      </c>
    </row>
    <row r="190" s="258" customFormat="1" ht="13.9" customHeight="1" spans="1:5">
      <c r="A190" s="293" t="s">
        <v>373</v>
      </c>
      <c r="B190" s="294" t="s">
        <v>168</v>
      </c>
      <c r="C190" s="295" t="s">
        <v>181</v>
      </c>
      <c r="D190" s="294" t="s">
        <v>374</v>
      </c>
      <c r="E190" s="296">
        <v>80</v>
      </c>
    </row>
    <row r="191" s="258" customFormat="1" ht="13.9" customHeight="1" spans="1:5">
      <c r="A191" s="293" t="s">
        <v>373</v>
      </c>
      <c r="B191" s="372" t="s">
        <v>186</v>
      </c>
      <c r="C191" s="372" t="s">
        <v>169</v>
      </c>
      <c r="D191" s="297" t="s">
        <v>375</v>
      </c>
      <c r="E191" s="296">
        <v>1520</v>
      </c>
    </row>
    <row r="192" s="258" customFormat="1" ht="13.9" customHeight="1" spans="1:5">
      <c r="A192" s="293" t="s">
        <v>373</v>
      </c>
      <c r="B192" s="372" t="s">
        <v>186</v>
      </c>
      <c r="C192" s="372" t="s">
        <v>184</v>
      </c>
      <c r="D192" s="297" t="s">
        <v>376</v>
      </c>
      <c r="E192" s="296">
        <v>127</v>
      </c>
    </row>
    <row r="193" s="258" customFormat="1" ht="13.9" customHeight="1" spans="1:5">
      <c r="A193" s="293" t="s">
        <v>373</v>
      </c>
      <c r="B193" s="372" t="s">
        <v>186</v>
      </c>
      <c r="C193" s="295" t="s">
        <v>181</v>
      </c>
      <c r="D193" s="297" t="s">
        <v>377</v>
      </c>
      <c r="E193" s="296">
        <v>200</v>
      </c>
    </row>
    <row r="194" s="258" customFormat="1" ht="14.45" customHeight="1" spans="1:5">
      <c r="A194" s="293" t="s">
        <v>373</v>
      </c>
      <c r="B194" s="372" t="s">
        <v>171</v>
      </c>
      <c r="C194" s="372" t="s">
        <v>184</v>
      </c>
      <c r="D194" s="297" t="s">
        <v>378</v>
      </c>
      <c r="E194" s="296">
        <v>400</v>
      </c>
    </row>
    <row r="195" s="258" customFormat="1" ht="14.45" customHeight="1" spans="1:5">
      <c r="A195" s="293" t="s">
        <v>373</v>
      </c>
      <c r="B195" s="295">
        <v>99</v>
      </c>
      <c r="C195" s="372" t="s">
        <v>169</v>
      </c>
      <c r="D195" s="297" t="s">
        <v>379</v>
      </c>
      <c r="E195" s="296">
        <v>100</v>
      </c>
    </row>
    <row r="196" s="258" customFormat="1" ht="13.9" customHeight="1" spans="1:5">
      <c r="A196" s="293" t="s">
        <v>380</v>
      </c>
      <c r="B196" s="294"/>
      <c r="C196" s="295"/>
      <c r="D196" s="294" t="s">
        <v>381</v>
      </c>
      <c r="E196" s="296">
        <v>10229</v>
      </c>
    </row>
    <row r="197" s="258" customFormat="1" ht="13.9" customHeight="1" spans="1:5">
      <c r="A197" s="293" t="s">
        <v>382</v>
      </c>
      <c r="B197" s="294" t="s">
        <v>168</v>
      </c>
      <c r="C197" s="295" t="s">
        <v>169</v>
      </c>
      <c r="D197" s="294" t="s">
        <v>170</v>
      </c>
      <c r="E197" s="296">
        <v>106</v>
      </c>
    </row>
    <row r="198" s="258" customFormat="1" ht="13.9" customHeight="1" spans="1:5">
      <c r="A198" s="293" t="s">
        <v>382</v>
      </c>
      <c r="B198" s="294" t="s">
        <v>168</v>
      </c>
      <c r="C198" s="295" t="s">
        <v>171</v>
      </c>
      <c r="D198" s="294" t="s">
        <v>383</v>
      </c>
      <c r="E198" s="296">
        <v>392</v>
      </c>
    </row>
    <row r="199" s="258" customFormat="1" ht="13.9" customHeight="1" spans="1:5">
      <c r="A199" s="293" t="s">
        <v>382</v>
      </c>
      <c r="B199" s="294" t="s">
        <v>168</v>
      </c>
      <c r="C199" s="295">
        <v>99</v>
      </c>
      <c r="D199" s="297" t="s">
        <v>384</v>
      </c>
      <c r="E199" s="296">
        <v>93</v>
      </c>
    </row>
    <row r="200" s="258" customFormat="1" ht="13.9" customHeight="1" spans="1:5">
      <c r="A200" s="293" t="s">
        <v>382</v>
      </c>
      <c r="B200" s="294" t="s">
        <v>183</v>
      </c>
      <c r="C200" s="295" t="s">
        <v>181</v>
      </c>
      <c r="D200" s="294" t="s">
        <v>385</v>
      </c>
      <c r="E200" s="296">
        <v>4392</v>
      </c>
    </row>
    <row r="201" s="258" customFormat="1" ht="13.9" customHeight="1" spans="1:5">
      <c r="A201" s="293" t="s">
        <v>382</v>
      </c>
      <c r="B201" s="294" t="s">
        <v>195</v>
      </c>
      <c r="C201" s="295" t="s">
        <v>169</v>
      </c>
      <c r="D201" s="294" t="s">
        <v>386</v>
      </c>
      <c r="E201" s="296">
        <v>212</v>
      </c>
    </row>
    <row r="202" s="258" customFormat="1" ht="13.9" customHeight="1" spans="1:5">
      <c r="A202" s="293" t="s">
        <v>382</v>
      </c>
      <c r="B202" s="295">
        <v>99</v>
      </c>
      <c r="C202" s="295" t="s">
        <v>169</v>
      </c>
      <c r="D202" s="297" t="s">
        <v>387</v>
      </c>
      <c r="E202" s="296">
        <v>5034</v>
      </c>
    </row>
    <row r="203" s="258" customFormat="1" ht="13.9" customHeight="1" spans="1:5">
      <c r="A203" s="293" t="s">
        <v>388</v>
      </c>
      <c r="B203" s="294"/>
      <c r="C203" s="295"/>
      <c r="D203" s="294" t="s">
        <v>389</v>
      </c>
      <c r="E203" s="296">
        <v>6037</v>
      </c>
    </row>
    <row r="204" s="258" customFormat="1" ht="13.9" customHeight="1" spans="1:5">
      <c r="A204" s="293" t="s">
        <v>390</v>
      </c>
      <c r="B204" s="294" t="s">
        <v>168</v>
      </c>
      <c r="C204" s="295" t="s">
        <v>169</v>
      </c>
      <c r="D204" s="294" t="s">
        <v>170</v>
      </c>
      <c r="E204" s="296">
        <v>36</v>
      </c>
    </row>
    <row r="205" s="258" customFormat="1" ht="13.9" customHeight="1" spans="1:5">
      <c r="A205" s="293" t="s">
        <v>390</v>
      </c>
      <c r="B205" s="294" t="s">
        <v>168</v>
      </c>
      <c r="C205" s="295" t="s">
        <v>171</v>
      </c>
      <c r="D205" s="294" t="s">
        <v>191</v>
      </c>
      <c r="E205" s="296">
        <v>71</v>
      </c>
    </row>
    <row r="206" s="258" customFormat="1" ht="13.9" customHeight="1" spans="1:5">
      <c r="A206" s="293" t="s">
        <v>390</v>
      </c>
      <c r="B206" s="294" t="s">
        <v>168</v>
      </c>
      <c r="C206" s="295" t="s">
        <v>173</v>
      </c>
      <c r="D206" s="294" t="s">
        <v>391</v>
      </c>
      <c r="E206" s="296">
        <v>20</v>
      </c>
    </row>
    <row r="207" s="258" customFormat="1" ht="13.9" customHeight="1" spans="1:5">
      <c r="A207" s="293" t="s">
        <v>390</v>
      </c>
      <c r="B207" s="294" t="s">
        <v>168</v>
      </c>
      <c r="C207" s="295" t="s">
        <v>175</v>
      </c>
      <c r="D207" s="294" t="s">
        <v>392</v>
      </c>
      <c r="E207" s="296">
        <v>47</v>
      </c>
    </row>
    <row r="208" s="258" customFormat="1" ht="13.9" customHeight="1" spans="1:5">
      <c r="A208" s="293" t="s">
        <v>390</v>
      </c>
      <c r="B208" s="294" t="s">
        <v>168</v>
      </c>
      <c r="C208" s="295" t="s">
        <v>268</v>
      </c>
      <c r="D208" s="294" t="s">
        <v>393</v>
      </c>
      <c r="E208" s="296">
        <v>60</v>
      </c>
    </row>
    <row r="209" s="258" customFormat="1" ht="13.9" customHeight="1" spans="1:5">
      <c r="A209" s="293" t="s">
        <v>390</v>
      </c>
      <c r="B209" s="294" t="s">
        <v>168</v>
      </c>
      <c r="C209" s="295">
        <v>22</v>
      </c>
      <c r="D209" s="299" t="s">
        <v>394</v>
      </c>
      <c r="E209" s="296">
        <v>30</v>
      </c>
    </row>
    <row r="210" s="258" customFormat="1" ht="13.9" customHeight="1" spans="1:5">
      <c r="A210" s="293" t="s">
        <v>390</v>
      </c>
      <c r="B210" s="294" t="s">
        <v>168</v>
      </c>
      <c r="C210" s="295">
        <v>24</v>
      </c>
      <c r="D210" s="299" t="s">
        <v>395</v>
      </c>
      <c r="E210" s="296">
        <v>50</v>
      </c>
    </row>
    <row r="211" s="258" customFormat="1" ht="13.9" customHeight="1" spans="1:5">
      <c r="A211" s="293" t="s">
        <v>390</v>
      </c>
      <c r="B211" s="294" t="s">
        <v>168</v>
      </c>
      <c r="C211" s="295">
        <v>25</v>
      </c>
      <c r="D211" s="297" t="s">
        <v>396</v>
      </c>
      <c r="E211" s="296">
        <v>58</v>
      </c>
    </row>
    <row r="212" s="258" customFormat="1" ht="13.9" customHeight="1" spans="1:5">
      <c r="A212" s="293" t="s">
        <v>390</v>
      </c>
      <c r="B212" s="294" t="s">
        <v>168</v>
      </c>
      <c r="C212" s="295">
        <v>42</v>
      </c>
      <c r="D212" s="297" t="s">
        <v>397</v>
      </c>
      <c r="E212" s="296">
        <v>0</v>
      </c>
    </row>
    <row r="213" s="258" customFormat="1" ht="13.9" customHeight="1" spans="1:5">
      <c r="A213" s="293" t="s">
        <v>390</v>
      </c>
      <c r="B213" s="294" t="s">
        <v>168</v>
      </c>
      <c r="C213" s="295" t="s">
        <v>398</v>
      </c>
      <c r="D213" s="294" t="s">
        <v>399</v>
      </c>
      <c r="E213" s="296">
        <v>0</v>
      </c>
    </row>
    <row r="214" s="258" customFormat="1" ht="13.9" customHeight="1" spans="1:5">
      <c r="A214" s="293" t="s">
        <v>390</v>
      </c>
      <c r="B214" s="294" t="s">
        <v>168</v>
      </c>
      <c r="C214" s="295" t="s">
        <v>181</v>
      </c>
      <c r="D214" s="294" t="s">
        <v>400</v>
      </c>
      <c r="E214" s="296">
        <v>968</v>
      </c>
    </row>
    <row r="215" s="258" customFormat="1" ht="13.9" customHeight="1" spans="1:5">
      <c r="A215" s="293" t="s">
        <v>390</v>
      </c>
      <c r="B215" s="294" t="s">
        <v>177</v>
      </c>
      <c r="C215" s="372" t="s">
        <v>268</v>
      </c>
      <c r="D215" s="297" t="s">
        <v>401</v>
      </c>
      <c r="E215" s="296">
        <v>21</v>
      </c>
    </row>
    <row r="216" s="258" customFormat="1" ht="13.9" customHeight="1" spans="1:5">
      <c r="A216" s="293" t="s">
        <v>390</v>
      </c>
      <c r="B216" s="294" t="s">
        <v>177</v>
      </c>
      <c r="C216" s="295">
        <v>12</v>
      </c>
      <c r="D216" s="297" t="s">
        <v>402</v>
      </c>
      <c r="E216" s="296">
        <v>205</v>
      </c>
    </row>
    <row r="217" s="258" customFormat="1" ht="13.9" customHeight="1" spans="1:5">
      <c r="A217" s="293" t="s">
        <v>390</v>
      </c>
      <c r="B217" s="294" t="s">
        <v>177</v>
      </c>
      <c r="C217" s="295">
        <v>34</v>
      </c>
      <c r="D217" s="297" t="s">
        <v>403</v>
      </c>
      <c r="E217" s="296">
        <v>5</v>
      </c>
    </row>
    <row r="218" s="258" customFormat="1" ht="13.9" customHeight="1" spans="1:5">
      <c r="A218" s="293" t="s">
        <v>390</v>
      </c>
      <c r="B218" s="294" t="s">
        <v>177</v>
      </c>
      <c r="C218" s="295">
        <v>99</v>
      </c>
      <c r="D218" s="294" t="s">
        <v>404</v>
      </c>
      <c r="E218" s="296">
        <v>200</v>
      </c>
    </row>
    <row r="219" s="258" customFormat="1" ht="13.9" customHeight="1" spans="1:5">
      <c r="A219" s="293" t="s">
        <v>390</v>
      </c>
      <c r="B219" s="294" t="s">
        <v>183</v>
      </c>
      <c r="C219" s="295" t="s">
        <v>169</v>
      </c>
      <c r="D219" s="294" t="s">
        <v>170</v>
      </c>
      <c r="E219" s="296">
        <v>0</v>
      </c>
    </row>
    <row r="220" s="258" customFormat="1" ht="13.9" customHeight="1" spans="1:5">
      <c r="A220" s="293" t="s">
        <v>390</v>
      </c>
      <c r="B220" s="294" t="s">
        <v>183</v>
      </c>
      <c r="C220" s="372" t="s">
        <v>171</v>
      </c>
      <c r="D220" s="294" t="s">
        <v>405</v>
      </c>
      <c r="E220" s="296">
        <v>5</v>
      </c>
    </row>
    <row r="221" s="258" customFormat="1" ht="13.9" customHeight="1" spans="1:5">
      <c r="A221" s="293" t="s">
        <v>390</v>
      </c>
      <c r="B221" s="294" t="s">
        <v>183</v>
      </c>
      <c r="C221" s="372" t="s">
        <v>179</v>
      </c>
      <c r="D221" s="294" t="s">
        <v>406</v>
      </c>
      <c r="E221" s="296">
        <v>0</v>
      </c>
    </row>
    <row r="222" s="258" customFormat="1" ht="13.9" customHeight="1" spans="1:5">
      <c r="A222" s="293" t="s">
        <v>390</v>
      </c>
      <c r="B222" s="294" t="s">
        <v>183</v>
      </c>
      <c r="C222" s="372" t="s">
        <v>175</v>
      </c>
      <c r="D222" s="297" t="s">
        <v>407</v>
      </c>
      <c r="E222" s="296">
        <v>0</v>
      </c>
    </row>
    <row r="223" s="258" customFormat="1" ht="13.9" customHeight="1" spans="1:5">
      <c r="A223" s="293" t="s">
        <v>390</v>
      </c>
      <c r="B223" s="294" t="s">
        <v>183</v>
      </c>
      <c r="C223" s="295" t="s">
        <v>408</v>
      </c>
      <c r="D223" s="294" t="s">
        <v>409</v>
      </c>
      <c r="E223" s="296">
        <v>0</v>
      </c>
    </row>
    <row r="224" s="258" customFormat="1" ht="13.9" customHeight="1" spans="1:5">
      <c r="A224" s="293" t="s">
        <v>390</v>
      </c>
      <c r="B224" s="294" t="s">
        <v>183</v>
      </c>
      <c r="C224" s="295">
        <v>35</v>
      </c>
      <c r="D224" s="294" t="s">
        <v>410</v>
      </c>
      <c r="E224" s="296">
        <v>10</v>
      </c>
    </row>
    <row r="225" s="258" customFormat="1" ht="13.9" customHeight="1" spans="1:5">
      <c r="A225" s="293" t="s">
        <v>390</v>
      </c>
      <c r="B225" s="294" t="s">
        <v>183</v>
      </c>
      <c r="C225" s="295">
        <v>99</v>
      </c>
      <c r="D225" s="294" t="s">
        <v>411</v>
      </c>
      <c r="E225" s="296">
        <v>60</v>
      </c>
    </row>
    <row r="226" s="258" customFormat="1" ht="13.9" customHeight="1" spans="1:5">
      <c r="A226" s="293" t="s">
        <v>390</v>
      </c>
      <c r="B226" s="294" t="s">
        <v>195</v>
      </c>
      <c r="C226" s="295" t="s">
        <v>169</v>
      </c>
      <c r="D226" s="294" t="s">
        <v>170</v>
      </c>
      <c r="E226" s="296">
        <v>7</v>
      </c>
    </row>
    <row r="227" s="258" customFormat="1" ht="13.9" customHeight="1" spans="1:5">
      <c r="A227" s="293" t="s">
        <v>390</v>
      </c>
      <c r="B227" s="294" t="s">
        <v>195</v>
      </c>
      <c r="C227" s="372" t="s">
        <v>171</v>
      </c>
      <c r="D227" s="297" t="s">
        <v>412</v>
      </c>
      <c r="E227" s="296">
        <v>2088</v>
      </c>
    </row>
    <row r="228" s="258" customFormat="1" ht="13.9" customHeight="1" spans="1:5">
      <c r="A228" s="293" t="s">
        <v>390</v>
      </c>
      <c r="B228" s="294" t="s">
        <v>195</v>
      </c>
      <c r="C228" s="295" t="s">
        <v>179</v>
      </c>
      <c r="D228" s="294" t="s">
        <v>413</v>
      </c>
      <c r="E228" s="296">
        <v>730</v>
      </c>
    </row>
    <row r="229" s="258" customFormat="1" ht="13.9" customHeight="1" spans="1:5">
      <c r="A229" s="293" t="s">
        <v>390</v>
      </c>
      <c r="B229" s="294" t="s">
        <v>195</v>
      </c>
      <c r="C229" s="295" t="s">
        <v>173</v>
      </c>
      <c r="D229" s="297" t="s">
        <v>414</v>
      </c>
      <c r="E229" s="296">
        <v>0</v>
      </c>
    </row>
    <row r="230" s="258" customFormat="1" ht="13.9" customHeight="1" spans="1:5">
      <c r="A230" s="293" t="s">
        <v>390</v>
      </c>
      <c r="B230" s="294" t="s">
        <v>195</v>
      </c>
      <c r="C230" s="295" t="s">
        <v>196</v>
      </c>
      <c r="D230" s="297" t="s">
        <v>415</v>
      </c>
      <c r="E230" s="296">
        <v>0</v>
      </c>
    </row>
    <row r="231" s="258" customFormat="1" ht="13.9" customHeight="1" spans="1:5">
      <c r="A231" s="293" t="s">
        <v>390</v>
      </c>
      <c r="B231" s="294" t="s">
        <v>195</v>
      </c>
      <c r="C231" s="295">
        <v>50</v>
      </c>
      <c r="D231" s="297" t="s">
        <v>416</v>
      </c>
      <c r="E231" s="296">
        <v>33</v>
      </c>
    </row>
    <row r="232" s="258" customFormat="1" ht="13.9" customHeight="1" spans="1:5">
      <c r="A232" s="293" t="s">
        <v>390</v>
      </c>
      <c r="B232" s="294" t="s">
        <v>195</v>
      </c>
      <c r="C232" s="295">
        <v>99</v>
      </c>
      <c r="D232" s="297" t="s">
        <v>417</v>
      </c>
      <c r="E232" s="296">
        <v>60</v>
      </c>
    </row>
    <row r="233" s="258" customFormat="1" ht="13.9" customHeight="1" spans="1:5">
      <c r="A233" s="293" t="s">
        <v>390</v>
      </c>
      <c r="B233" s="372" t="s">
        <v>173</v>
      </c>
      <c r="C233" s="295">
        <v>99</v>
      </c>
      <c r="D233" s="297" t="s">
        <v>418</v>
      </c>
      <c r="E233" s="296">
        <v>0</v>
      </c>
    </row>
    <row r="234" s="258" customFormat="1" ht="13.9" customHeight="1" spans="1:5">
      <c r="A234" s="293" t="s">
        <v>390</v>
      </c>
      <c r="B234" s="372" t="s">
        <v>196</v>
      </c>
      <c r="C234" s="372" t="s">
        <v>169</v>
      </c>
      <c r="D234" s="297" t="s">
        <v>419</v>
      </c>
      <c r="E234" s="296">
        <v>0</v>
      </c>
    </row>
    <row r="235" s="258" customFormat="1" ht="13.9" customHeight="1" spans="1:5">
      <c r="A235" s="293" t="s">
        <v>390</v>
      </c>
      <c r="B235" s="372" t="s">
        <v>196</v>
      </c>
      <c r="C235" s="295" t="s">
        <v>179</v>
      </c>
      <c r="D235" s="297" t="s">
        <v>420</v>
      </c>
      <c r="E235" s="296">
        <v>679</v>
      </c>
    </row>
    <row r="236" s="258" customFormat="1" ht="13.9" customHeight="1" spans="1:5">
      <c r="A236" s="293" t="s">
        <v>390</v>
      </c>
      <c r="B236" s="372" t="s">
        <v>175</v>
      </c>
      <c r="C236" s="372" t="s">
        <v>186</v>
      </c>
      <c r="D236" s="297" t="s">
        <v>421</v>
      </c>
      <c r="E236" s="296">
        <v>34</v>
      </c>
    </row>
    <row r="237" s="258" customFormat="1" ht="13.9" customHeight="1" spans="1:5">
      <c r="A237" s="293" t="s">
        <v>390</v>
      </c>
      <c r="B237" s="295">
        <v>99</v>
      </c>
      <c r="C237" s="295">
        <v>99</v>
      </c>
      <c r="D237" s="297" t="s">
        <v>422</v>
      </c>
      <c r="E237" s="296">
        <v>560</v>
      </c>
    </row>
    <row r="238" s="258" customFormat="1" ht="13.9" customHeight="1" spans="1:5">
      <c r="A238" s="293" t="s">
        <v>423</v>
      </c>
      <c r="B238" s="294"/>
      <c r="C238" s="295"/>
      <c r="D238" s="294" t="s">
        <v>424</v>
      </c>
      <c r="E238" s="296">
        <v>108</v>
      </c>
    </row>
    <row r="239" s="258" customFormat="1" ht="13.9" customHeight="1" spans="1:5">
      <c r="A239" s="293" t="s">
        <v>425</v>
      </c>
      <c r="B239" s="294" t="s">
        <v>168</v>
      </c>
      <c r="C239" s="372" t="s">
        <v>171</v>
      </c>
      <c r="D239" s="297" t="s">
        <v>426</v>
      </c>
      <c r="E239" s="296">
        <v>0</v>
      </c>
    </row>
    <row r="240" s="258" customFormat="1" ht="13.9" customHeight="1" spans="1:5">
      <c r="A240" s="293" t="s">
        <v>425</v>
      </c>
      <c r="B240" s="294" t="s">
        <v>168</v>
      </c>
      <c r="C240" s="295" t="s">
        <v>173</v>
      </c>
      <c r="D240" s="294" t="s">
        <v>427</v>
      </c>
      <c r="E240" s="296">
        <v>108</v>
      </c>
    </row>
    <row r="241" s="258" customFormat="1" ht="13.9" customHeight="1" spans="1:5">
      <c r="A241" s="293" t="s">
        <v>428</v>
      </c>
      <c r="B241" s="294"/>
      <c r="C241" s="295"/>
      <c r="D241" s="294" t="s">
        <v>429</v>
      </c>
      <c r="E241" s="296">
        <v>1552</v>
      </c>
    </row>
    <row r="242" s="258" customFormat="1" ht="13.9" customHeight="1" spans="1:5">
      <c r="A242" s="373" t="s">
        <v>428</v>
      </c>
      <c r="B242" s="372" t="s">
        <v>184</v>
      </c>
      <c r="C242" s="295">
        <v>99</v>
      </c>
      <c r="D242" s="299" t="s">
        <v>430</v>
      </c>
      <c r="E242" s="296">
        <v>100</v>
      </c>
    </row>
    <row r="243" s="258" customFormat="1" ht="13.9" customHeight="1" spans="1:5">
      <c r="A243" s="293" t="s">
        <v>431</v>
      </c>
      <c r="B243" s="295" t="s">
        <v>179</v>
      </c>
      <c r="C243" s="295" t="s">
        <v>169</v>
      </c>
      <c r="D243" s="297" t="s">
        <v>170</v>
      </c>
      <c r="E243" s="296">
        <v>46</v>
      </c>
    </row>
    <row r="244" s="258" customFormat="1" ht="13.9" customHeight="1" spans="1:5">
      <c r="A244" s="293" t="s">
        <v>431</v>
      </c>
      <c r="B244" s="295" t="s">
        <v>179</v>
      </c>
      <c r="C244" s="295">
        <v>10</v>
      </c>
      <c r="D244" s="297" t="s">
        <v>432</v>
      </c>
      <c r="E244" s="296">
        <v>600</v>
      </c>
    </row>
    <row r="245" s="258" customFormat="1" ht="13.9" customHeight="1" spans="1:5">
      <c r="A245" s="293" t="s">
        <v>431</v>
      </c>
      <c r="B245" s="372" t="s">
        <v>179</v>
      </c>
      <c r="C245" s="295">
        <v>99</v>
      </c>
      <c r="D245" s="297" t="s">
        <v>433</v>
      </c>
      <c r="E245" s="296">
        <v>131</v>
      </c>
    </row>
    <row r="246" s="258" customFormat="1" ht="13.9" customHeight="1" spans="1:5">
      <c r="A246" s="293" t="s">
        <v>431</v>
      </c>
      <c r="B246" s="294" t="s">
        <v>206</v>
      </c>
      <c r="C246" s="295" t="s">
        <v>169</v>
      </c>
      <c r="D246" s="294" t="s">
        <v>170</v>
      </c>
      <c r="E246" s="296">
        <v>0</v>
      </c>
    </row>
    <row r="247" s="258" customFormat="1" ht="13.9" customHeight="1" spans="1:5">
      <c r="A247" s="293" t="s">
        <v>431</v>
      </c>
      <c r="B247" s="294" t="s">
        <v>206</v>
      </c>
      <c r="C247" s="372" t="s">
        <v>179</v>
      </c>
      <c r="D247" s="294" t="s">
        <v>434</v>
      </c>
      <c r="E247" s="296">
        <v>445</v>
      </c>
    </row>
    <row r="248" s="258" customFormat="1" ht="13.9" customHeight="1" spans="1:5">
      <c r="A248" s="293" t="s">
        <v>431</v>
      </c>
      <c r="B248" s="294" t="s">
        <v>206</v>
      </c>
      <c r="C248" s="295" t="s">
        <v>181</v>
      </c>
      <c r="D248" s="294" t="s">
        <v>435</v>
      </c>
      <c r="E248" s="296">
        <v>0</v>
      </c>
    </row>
    <row r="249" s="258" customFormat="1" ht="13.9" customHeight="1" spans="1:5">
      <c r="A249" s="293" t="s">
        <v>431</v>
      </c>
      <c r="B249" s="294" t="s">
        <v>291</v>
      </c>
      <c r="C249" s="295" t="s">
        <v>181</v>
      </c>
      <c r="D249" s="294" t="s">
        <v>436</v>
      </c>
      <c r="E249" s="296">
        <v>230</v>
      </c>
    </row>
    <row r="250" s="258" customFormat="1" ht="13.9" customHeight="1" spans="1:5">
      <c r="A250" s="293" t="s">
        <v>437</v>
      </c>
      <c r="B250" s="294"/>
      <c r="C250" s="295"/>
      <c r="D250" s="294" t="s">
        <v>438</v>
      </c>
      <c r="E250" s="296">
        <v>39</v>
      </c>
    </row>
    <row r="251" s="258" customFormat="1" ht="13.9" customHeight="1" spans="1:5">
      <c r="A251" s="293" t="s">
        <v>439</v>
      </c>
      <c r="B251" s="294" t="s">
        <v>177</v>
      </c>
      <c r="C251" s="295" t="s">
        <v>169</v>
      </c>
      <c r="D251" s="294" t="s">
        <v>170</v>
      </c>
      <c r="E251" s="296">
        <v>29</v>
      </c>
    </row>
    <row r="252" s="258" customFormat="1" ht="13.9" customHeight="1" spans="1:5">
      <c r="A252" s="293" t="s">
        <v>439</v>
      </c>
      <c r="B252" s="294" t="s">
        <v>177</v>
      </c>
      <c r="C252" s="295">
        <v>99</v>
      </c>
      <c r="D252" s="297" t="s">
        <v>440</v>
      </c>
      <c r="E252" s="296">
        <v>10</v>
      </c>
    </row>
    <row r="253" s="258" customFormat="1" ht="13.9" customHeight="1" spans="1:5">
      <c r="A253" s="293" t="s">
        <v>441</v>
      </c>
      <c r="B253" s="294"/>
      <c r="C253" s="295"/>
      <c r="D253" s="297" t="s">
        <v>442</v>
      </c>
      <c r="E253" s="296">
        <v>63</v>
      </c>
    </row>
    <row r="254" s="258" customFormat="1" ht="13.9" customHeight="1" spans="1:5">
      <c r="A254" s="298" t="s">
        <v>441</v>
      </c>
      <c r="B254" s="295">
        <v>99</v>
      </c>
      <c r="C254" s="372" t="s">
        <v>169</v>
      </c>
      <c r="D254" s="297" t="s">
        <v>443</v>
      </c>
      <c r="E254" s="296">
        <v>63</v>
      </c>
    </row>
    <row r="255" s="258" customFormat="1" ht="13.9" customHeight="1" spans="1:5">
      <c r="A255" s="293" t="s">
        <v>444</v>
      </c>
      <c r="B255" s="294"/>
      <c r="C255" s="295"/>
      <c r="D255" s="294" t="s">
        <v>445</v>
      </c>
      <c r="E255" s="296">
        <v>345</v>
      </c>
    </row>
    <row r="256" s="258" customFormat="1" ht="13.9" customHeight="1" spans="1:5">
      <c r="A256" s="293" t="s">
        <v>446</v>
      </c>
      <c r="B256" s="294" t="s">
        <v>168</v>
      </c>
      <c r="C256" s="295" t="s">
        <v>169</v>
      </c>
      <c r="D256" s="294" t="s">
        <v>170</v>
      </c>
      <c r="E256" s="296">
        <v>214</v>
      </c>
    </row>
    <row r="257" s="258" customFormat="1" ht="13.9" customHeight="1" spans="1:5">
      <c r="A257" s="293" t="s">
        <v>446</v>
      </c>
      <c r="B257" s="294" t="s">
        <v>168</v>
      </c>
      <c r="C257" s="295" t="s">
        <v>179</v>
      </c>
      <c r="D257" s="294" t="s">
        <v>447</v>
      </c>
      <c r="E257" s="296">
        <v>0</v>
      </c>
    </row>
    <row r="258" s="258" customFormat="1" ht="13.9" customHeight="1" spans="1:5">
      <c r="A258" s="293" t="s">
        <v>446</v>
      </c>
      <c r="B258" s="294" t="s">
        <v>168</v>
      </c>
      <c r="C258" s="295">
        <v>13</v>
      </c>
      <c r="D258" s="297" t="s">
        <v>448</v>
      </c>
      <c r="E258" s="296">
        <v>0</v>
      </c>
    </row>
    <row r="259" s="258" customFormat="1" ht="13.9" customHeight="1" spans="1:5">
      <c r="A259" s="293" t="s">
        <v>446</v>
      </c>
      <c r="B259" s="294" t="s">
        <v>168</v>
      </c>
      <c r="C259" s="295">
        <v>99</v>
      </c>
      <c r="D259" s="297" t="s">
        <v>449</v>
      </c>
      <c r="E259" s="296">
        <v>121</v>
      </c>
    </row>
    <row r="260" s="258" customFormat="1" ht="13.9" customHeight="1" spans="1:5">
      <c r="A260" s="293" t="s">
        <v>446</v>
      </c>
      <c r="B260" s="294" t="s">
        <v>195</v>
      </c>
      <c r="C260" s="295" t="s">
        <v>268</v>
      </c>
      <c r="D260" s="294" t="s">
        <v>450</v>
      </c>
      <c r="E260" s="296">
        <v>10</v>
      </c>
    </row>
    <row r="261" s="258" customFormat="1" ht="13.9" customHeight="1" spans="1:5">
      <c r="A261" s="293" t="s">
        <v>446</v>
      </c>
      <c r="B261" s="298" t="s">
        <v>181</v>
      </c>
      <c r="C261" s="298" t="s">
        <v>169</v>
      </c>
      <c r="D261" s="294" t="s">
        <v>451</v>
      </c>
      <c r="E261" s="296">
        <v>0</v>
      </c>
    </row>
    <row r="262" s="258" customFormat="1" ht="13.9" customHeight="1" spans="1:5">
      <c r="A262" s="293" t="s">
        <v>452</v>
      </c>
      <c r="B262" s="294"/>
      <c r="C262" s="295"/>
      <c r="D262" s="294" t="s">
        <v>453</v>
      </c>
      <c r="E262" s="296">
        <v>13077</v>
      </c>
    </row>
    <row r="263" s="258" customFormat="1" ht="13.9" customHeight="1" spans="1:5">
      <c r="A263" s="293" t="s">
        <v>454</v>
      </c>
      <c r="B263" s="294" t="s">
        <v>168</v>
      </c>
      <c r="C263" s="372" t="s">
        <v>186</v>
      </c>
      <c r="D263" s="297" t="s">
        <v>455</v>
      </c>
      <c r="E263" s="296">
        <v>10653</v>
      </c>
    </row>
    <row r="264" s="258" customFormat="1" ht="13.9" customHeight="1" spans="1:5">
      <c r="A264" s="293" t="s">
        <v>454</v>
      </c>
      <c r="B264" s="294" t="s">
        <v>168</v>
      </c>
      <c r="C264" s="295">
        <v>99</v>
      </c>
      <c r="D264" s="297" t="s">
        <v>456</v>
      </c>
      <c r="E264" s="296">
        <v>1400</v>
      </c>
    </row>
    <row r="265" s="258" customFormat="1" ht="13.9" customHeight="1" spans="1:5">
      <c r="A265" s="293" t="s">
        <v>454</v>
      </c>
      <c r="B265" s="294" t="s">
        <v>177</v>
      </c>
      <c r="C265" s="295" t="s">
        <v>169</v>
      </c>
      <c r="D265" s="294" t="s">
        <v>457</v>
      </c>
      <c r="E265" s="296">
        <v>1024</v>
      </c>
    </row>
    <row r="266" s="258" customFormat="1" ht="13.9" customHeight="1" spans="1:5">
      <c r="A266" s="293" t="s">
        <v>454</v>
      </c>
      <c r="B266" s="294" t="s">
        <v>183</v>
      </c>
      <c r="C266" s="295">
        <v>99</v>
      </c>
      <c r="D266" s="297" t="s">
        <v>458</v>
      </c>
      <c r="E266" s="296">
        <v>0</v>
      </c>
    </row>
    <row r="267" s="258" customFormat="1" ht="13.9" customHeight="1" spans="1:5">
      <c r="A267" s="293" t="s">
        <v>459</v>
      </c>
      <c r="B267" s="294"/>
      <c r="C267" s="295"/>
      <c r="D267" s="294" t="s">
        <v>460</v>
      </c>
      <c r="E267" s="296">
        <v>0</v>
      </c>
    </row>
    <row r="268" s="258" customFormat="1" ht="13.9" customHeight="1" spans="1:5">
      <c r="A268" s="293" t="s">
        <v>461</v>
      </c>
      <c r="B268" s="294" t="s">
        <v>168</v>
      </c>
      <c r="C268" s="295" t="s">
        <v>169</v>
      </c>
      <c r="D268" s="294" t="s">
        <v>170</v>
      </c>
      <c r="E268" s="296">
        <v>0</v>
      </c>
    </row>
    <row r="269" s="258" customFormat="1" ht="13.9" customHeight="1" spans="1:5">
      <c r="A269" s="293" t="s">
        <v>461</v>
      </c>
      <c r="B269" s="294" t="s">
        <v>168</v>
      </c>
      <c r="C269" s="295" t="s">
        <v>181</v>
      </c>
      <c r="D269" s="294" t="s">
        <v>462</v>
      </c>
      <c r="E269" s="296">
        <v>0</v>
      </c>
    </row>
    <row r="270" s="258" customFormat="1" ht="13.9" customHeight="1" spans="1:5">
      <c r="A270" s="293" t="s">
        <v>461</v>
      </c>
      <c r="B270" s="294" t="s">
        <v>177</v>
      </c>
      <c r="C270" s="295" t="s">
        <v>169</v>
      </c>
      <c r="D270" s="294" t="s">
        <v>170</v>
      </c>
      <c r="E270" s="296">
        <v>0</v>
      </c>
    </row>
    <row r="271" s="258" customFormat="1" ht="13.9" customHeight="1" spans="1:5">
      <c r="A271" s="293" t="s">
        <v>461</v>
      </c>
      <c r="B271" s="294" t="s">
        <v>193</v>
      </c>
      <c r="C271" s="295" t="s">
        <v>169</v>
      </c>
      <c r="D271" s="294" t="s">
        <v>463</v>
      </c>
      <c r="E271" s="296">
        <v>0</v>
      </c>
    </row>
    <row r="272" s="258" customFormat="1" ht="13.9" customHeight="1" spans="1:5">
      <c r="A272" s="293" t="s">
        <v>464</v>
      </c>
      <c r="B272" s="294"/>
      <c r="C272" s="295"/>
      <c r="D272" s="294" t="s">
        <v>465</v>
      </c>
      <c r="E272" s="296">
        <v>423</v>
      </c>
    </row>
    <row r="273" s="258" customFormat="1" ht="13.9" customHeight="1" spans="1:5">
      <c r="A273" s="293" t="s">
        <v>466</v>
      </c>
      <c r="B273" s="294" t="s">
        <v>168</v>
      </c>
      <c r="C273" s="295" t="s">
        <v>169</v>
      </c>
      <c r="D273" s="294" t="s">
        <v>170</v>
      </c>
      <c r="E273" s="296">
        <v>29</v>
      </c>
    </row>
    <row r="274" s="258" customFormat="1" ht="13.9" customHeight="1" spans="1:5">
      <c r="A274" s="293" t="s">
        <v>466</v>
      </c>
      <c r="B274" s="294" t="s">
        <v>168</v>
      </c>
      <c r="C274" s="372" t="s">
        <v>173</v>
      </c>
      <c r="D274" s="297" t="s">
        <v>467</v>
      </c>
      <c r="E274" s="296">
        <v>10</v>
      </c>
    </row>
    <row r="275" s="258" customFormat="1" ht="13.9" customHeight="1" spans="1:5">
      <c r="A275" s="293" t="s">
        <v>466</v>
      </c>
      <c r="B275" s="294" t="s">
        <v>168</v>
      </c>
      <c r="C275" s="295" t="s">
        <v>468</v>
      </c>
      <c r="D275" s="294" t="s">
        <v>469</v>
      </c>
      <c r="E275" s="296">
        <v>50</v>
      </c>
    </row>
    <row r="276" s="258" customFormat="1" ht="13.9" customHeight="1" spans="1:5">
      <c r="A276" s="293" t="s">
        <v>466</v>
      </c>
      <c r="B276" s="294" t="s">
        <v>177</v>
      </c>
      <c r="C276" s="372" t="s">
        <v>171</v>
      </c>
      <c r="D276" s="297" t="s">
        <v>470</v>
      </c>
      <c r="E276" s="296">
        <v>310</v>
      </c>
    </row>
    <row r="277" s="258" customFormat="1" ht="13.9" customHeight="1" spans="1:5">
      <c r="A277" s="293" t="s">
        <v>466</v>
      </c>
      <c r="B277" s="294"/>
      <c r="C277" s="295"/>
      <c r="D277" s="297" t="s">
        <v>471</v>
      </c>
      <c r="E277" s="296">
        <v>2</v>
      </c>
    </row>
    <row r="278" s="258" customFormat="1" ht="13.9" customHeight="1" spans="1:5">
      <c r="A278" s="298" t="s">
        <v>464</v>
      </c>
      <c r="B278" s="372" t="s">
        <v>196</v>
      </c>
      <c r="C278" s="372" t="s">
        <v>186</v>
      </c>
      <c r="D278" s="297" t="s">
        <v>472</v>
      </c>
      <c r="E278" s="296">
        <v>10</v>
      </c>
    </row>
    <row r="279" s="258" customFormat="1" ht="13.9" customHeight="1" spans="1:5">
      <c r="A279" s="293" t="s">
        <v>466</v>
      </c>
      <c r="B279" s="372" t="s">
        <v>196</v>
      </c>
      <c r="C279" s="295">
        <v>99</v>
      </c>
      <c r="D279" s="297" t="s">
        <v>473</v>
      </c>
      <c r="E279" s="296">
        <v>12</v>
      </c>
    </row>
    <row r="280" s="258" customFormat="1" ht="13.9" customHeight="1" spans="1:5">
      <c r="A280" s="293" t="s">
        <v>474</v>
      </c>
      <c r="B280" s="294"/>
      <c r="C280" s="295"/>
      <c r="D280" s="294" t="s">
        <v>475</v>
      </c>
      <c r="E280" s="296">
        <v>800</v>
      </c>
    </row>
    <row r="281" s="258" customFormat="1" ht="13.9" customHeight="1" spans="1:5">
      <c r="A281" s="293" t="s">
        <v>476</v>
      </c>
      <c r="B281" s="294" t="s">
        <v>477</v>
      </c>
      <c r="C281" s="295"/>
      <c r="D281" s="294" t="s">
        <v>478</v>
      </c>
      <c r="E281" s="296">
        <v>800</v>
      </c>
    </row>
    <row r="282" s="258" customFormat="1" ht="13.9" customHeight="1" spans="1:5">
      <c r="A282" s="293" t="s">
        <v>479</v>
      </c>
      <c r="B282" s="294"/>
      <c r="C282" s="295"/>
      <c r="D282" s="299" t="s">
        <v>480</v>
      </c>
      <c r="E282" s="296">
        <v>0</v>
      </c>
    </row>
    <row r="283" s="258" customFormat="1" ht="13.9" customHeight="1" spans="1:5">
      <c r="A283" s="293" t="s">
        <v>479</v>
      </c>
      <c r="B283" s="294">
        <v>99</v>
      </c>
      <c r="C283" s="372" t="s">
        <v>169</v>
      </c>
      <c r="D283" s="299" t="s">
        <v>481</v>
      </c>
      <c r="E283" s="296">
        <v>0</v>
      </c>
    </row>
    <row r="284" s="258" customFormat="1" ht="13.9" customHeight="1" spans="1:5">
      <c r="A284" s="293" t="s">
        <v>482</v>
      </c>
      <c r="B284" s="294"/>
      <c r="C284" s="295"/>
      <c r="D284" s="297" t="s">
        <v>483</v>
      </c>
      <c r="E284" s="296">
        <v>4904</v>
      </c>
    </row>
    <row r="285" s="258" customFormat="1" ht="13.9" customHeight="1" spans="1:5">
      <c r="A285" s="298" t="s">
        <v>482</v>
      </c>
      <c r="B285" s="372" t="s">
        <v>186</v>
      </c>
      <c r="C285" s="372" t="s">
        <v>171</v>
      </c>
      <c r="D285" s="297" t="s">
        <v>484</v>
      </c>
      <c r="E285" s="296">
        <v>4904</v>
      </c>
    </row>
    <row r="286" s="190" customFormat="1" ht="13.5" spans="4:5">
      <c r="D286" s="256"/>
      <c r="E286" s="300"/>
    </row>
    <row r="287" s="190" customFormat="1" ht="13.5" spans="4:4">
      <c r="D287" s="256"/>
    </row>
    <row r="288" s="190" customFormat="1" ht="13.5" spans="4:4">
      <c r="D288" s="256"/>
    </row>
    <row r="289" s="190" customFormat="1" ht="13.5" spans="4:4">
      <c r="D289" s="256"/>
    </row>
    <row r="290" s="190" customFormat="1" ht="13.5" spans="4:4">
      <c r="D290" s="256"/>
    </row>
    <row r="291" s="190" customFormat="1" ht="13.5" spans="4:4">
      <c r="D291" s="256"/>
    </row>
    <row r="292" s="190" customFormat="1" ht="13.5" spans="4:4">
      <c r="D292" s="256"/>
    </row>
    <row r="293" s="190" customFormat="1" ht="13.5" spans="4:4">
      <c r="D293" s="256"/>
    </row>
    <row r="294" s="190" customFormat="1" ht="13.5" spans="4:4">
      <c r="D294" s="256"/>
    </row>
  </sheetData>
  <mergeCells count="4">
    <mergeCell ref="A1:E1"/>
    <mergeCell ref="A3:C3"/>
    <mergeCell ref="D3:D4"/>
    <mergeCell ref="E3:E4"/>
  </mergeCells>
  <dataValidations count="1">
    <dataValidation type="custom" allowBlank="1" showErrorMessage="1" errorTitle="拒绝重复输入" error="当前输入的内容，与本区域的其他单元格内容重复。" sqref="A2:E2" errorStyle="warning">
      <formula1>COUNTIF($A$1:$E$2,A2)&lt;2</formula1>
    </dataValidation>
  </dataValidations>
  <printOptions horizontalCentered="1"/>
  <pageMargins left="0.786805555555556" right="0.786805555555556" top="0.984027777777778" bottom="0.984027777777778" header="0.511805555555556" footer="0.511805555555556"/>
  <pageSetup paperSize="9" scale="98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autoPageBreaks="0"/>
  </sheetPr>
  <dimension ref="A1:BM25"/>
  <sheetViews>
    <sheetView showZeros="0" workbookViewId="0">
      <pane xSplit="1" ySplit="1" topLeftCell="AJ2" activePane="bottomRight" state="frozen"/>
      <selection/>
      <selection pane="topRight"/>
      <selection pane="bottomLeft"/>
      <selection pane="bottomRight" activeCell="AH3" sqref="AH3:AK3"/>
    </sheetView>
  </sheetViews>
  <sheetFormatPr defaultColWidth="9" defaultRowHeight="15" customHeight="1"/>
  <cols>
    <col min="1" max="1" width="22.25" style="248" customWidth="1"/>
    <col min="2" max="2" width="8" style="248" customWidth="1"/>
    <col min="3" max="3" width="6" style="248" customWidth="1"/>
    <col min="4" max="4" width="6.875" style="248" customWidth="1"/>
    <col min="5" max="5" width="7" style="248" customWidth="1"/>
    <col min="6" max="6" width="6.125" style="248" customWidth="1"/>
    <col min="7" max="7" width="7.5" style="248" customWidth="1"/>
    <col min="8" max="8" width="6.625" style="248" customWidth="1"/>
    <col min="9" max="9" width="7" style="248" customWidth="1"/>
    <col min="10" max="11" width="4.875" style="248" customWidth="1"/>
    <col min="12" max="12" width="5.75" style="248" customWidth="1"/>
    <col min="13" max="13" width="5" style="248" customWidth="1"/>
    <col min="14" max="14" width="5.375" style="248" customWidth="1"/>
    <col min="15" max="15" width="6" style="248" customWidth="1"/>
    <col min="16" max="16" width="7" style="248" customWidth="1"/>
    <col min="17" max="17" width="5.75" style="248" customWidth="1"/>
    <col min="18" max="18" width="6.75" style="248" customWidth="1"/>
    <col min="19" max="19" width="5.75" style="248" customWidth="1"/>
    <col min="20" max="20" width="7" style="248" hidden="1" customWidth="1"/>
    <col min="21" max="21" width="6.25" style="248" customWidth="1"/>
    <col min="22" max="22" width="6.25" style="248" hidden="1" customWidth="1"/>
    <col min="23" max="23" width="9" style="248" hidden="1" customWidth="1"/>
    <col min="24" max="24" width="5.125" style="248" customWidth="1"/>
    <col min="25" max="25" width="4.875" style="248" customWidth="1"/>
    <col min="26" max="26" width="6" style="248" customWidth="1"/>
    <col min="27" max="27" width="3.75" style="248" hidden="1" customWidth="1"/>
    <col min="28" max="28" width="5.375" style="248" hidden="1" customWidth="1"/>
    <col min="29" max="29" width="5.5" style="248" hidden="1" customWidth="1"/>
    <col min="30" max="30" width="6.625" style="248" hidden="1" customWidth="1"/>
    <col min="31" max="31" width="6" style="248" hidden="1" customWidth="1"/>
    <col min="32" max="32" width="5.875" style="248" hidden="1" customWidth="1"/>
    <col min="33" max="33" width="6.75" style="248" hidden="1" customWidth="1"/>
    <col min="34" max="34" width="6.125" style="248" customWidth="1"/>
    <col min="35" max="35" width="5.5" style="248" customWidth="1"/>
    <col min="36" max="36" width="6.125" style="248" customWidth="1"/>
    <col min="37" max="37" width="8.25" style="248" customWidth="1"/>
    <col min="38" max="38" width="5.75" style="248" customWidth="1"/>
    <col min="39" max="39" width="6.375" style="248" customWidth="1"/>
    <col min="40" max="40" width="6.625" style="248" customWidth="1"/>
    <col min="41" max="41" width="4.625" style="248" customWidth="1"/>
    <col min="42" max="43" width="9" style="248" hidden="1" customWidth="1"/>
    <col min="44" max="44" width="6.625" style="248" customWidth="1"/>
    <col min="45" max="47" width="9" style="248" hidden="1" customWidth="1"/>
    <col min="48" max="48" width="7" style="248" customWidth="1"/>
    <col min="49" max="52" width="9" style="248" hidden="1" customWidth="1"/>
    <col min="53" max="53" width="11.25" style="248" customWidth="1"/>
    <col min="54" max="54" width="9" style="248" customWidth="1"/>
    <col min="55" max="55" width="9" style="248"/>
    <col min="56" max="56" width="9" style="248" hidden="1" customWidth="1"/>
    <col min="57" max="57" width="7.25" style="248" customWidth="1"/>
    <col min="58" max="58" width="11.125" style="248" customWidth="1"/>
    <col min="59" max="61" width="9" style="248" hidden="1" customWidth="1"/>
    <col min="62" max="62" width="4.875" style="248" customWidth="1"/>
    <col min="63" max="63" width="6.5" style="248" customWidth="1"/>
    <col min="64" max="64" width="5.375" style="248" customWidth="1"/>
    <col min="65" max="16384" width="9" style="248"/>
  </cols>
  <sheetData>
    <row r="1" ht="33" customHeight="1" spans="1:64">
      <c r="A1" s="274" t="s">
        <v>545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  <c r="Y1" s="274"/>
      <c r="Z1" s="274"/>
      <c r="AA1" s="274"/>
      <c r="AB1" s="274"/>
      <c r="AC1" s="274"/>
      <c r="AD1" s="274"/>
      <c r="AE1" s="274"/>
      <c r="AF1" s="274"/>
      <c r="AG1" s="274"/>
      <c r="AH1" s="274"/>
      <c r="AI1" s="274"/>
      <c r="AJ1" s="274"/>
      <c r="AK1" s="274"/>
      <c r="AL1" s="274"/>
      <c r="AM1" s="274"/>
      <c r="AN1" s="274"/>
      <c r="AO1" s="274"/>
      <c r="AP1" s="274"/>
      <c r="AQ1" s="274"/>
      <c r="AR1" s="274"/>
      <c r="AS1" s="274"/>
      <c r="AT1" s="274"/>
      <c r="AU1" s="274"/>
      <c r="AV1" s="274"/>
      <c r="AW1" s="274"/>
      <c r="AX1" s="274"/>
      <c r="AY1" s="274"/>
      <c r="AZ1" s="274"/>
      <c r="BA1" s="274"/>
      <c r="BB1" s="274"/>
      <c r="BC1" s="274"/>
      <c r="BD1" s="274"/>
      <c r="BE1" s="274"/>
      <c r="BF1" s="274"/>
      <c r="BG1" s="274"/>
      <c r="BH1" s="274"/>
      <c r="BI1" s="274"/>
      <c r="BJ1" s="274"/>
      <c r="BK1" s="274"/>
      <c r="BL1" s="274"/>
    </row>
    <row r="2" ht="21" customHeight="1" spans="1:64">
      <c r="A2" s="275" t="s">
        <v>546</v>
      </c>
      <c r="BK2" s="280" t="s">
        <v>49</v>
      </c>
      <c r="BL2" s="280"/>
    </row>
    <row r="3" s="270" customFormat="1" ht="21.75" customHeight="1" spans="1:65">
      <c r="A3" s="276" t="s">
        <v>159</v>
      </c>
      <c r="B3" s="276" t="s">
        <v>487</v>
      </c>
      <c r="C3" s="276" t="s">
        <v>488</v>
      </c>
      <c r="D3" s="276"/>
      <c r="E3" s="276"/>
      <c r="F3" s="276"/>
      <c r="G3" s="276"/>
      <c r="H3" s="276" t="s">
        <v>489</v>
      </c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 t="s">
        <v>490</v>
      </c>
      <c r="T3" s="276"/>
      <c r="U3" s="276"/>
      <c r="V3" s="276"/>
      <c r="W3" s="276"/>
      <c r="X3" s="276"/>
      <c r="Y3" s="276"/>
      <c r="Z3" s="276"/>
      <c r="AA3" s="276" t="s">
        <v>491</v>
      </c>
      <c r="AB3" s="276"/>
      <c r="AC3" s="276"/>
      <c r="AD3" s="276"/>
      <c r="AE3" s="276"/>
      <c r="AF3" s="276"/>
      <c r="AG3" s="276"/>
      <c r="AH3" s="276" t="s">
        <v>492</v>
      </c>
      <c r="AI3" s="276"/>
      <c r="AJ3" s="276"/>
      <c r="AK3" s="276"/>
      <c r="AL3" s="276" t="s">
        <v>493</v>
      </c>
      <c r="AM3" s="276"/>
      <c r="AN3" s="276"/>
      <c r="AO3" s="276" t="s">
        <v>494</v>
      </c>
      <c r="AP3" s="276"/>
      <c r="AQ3" s="276"/>
      <c r="AR3" s="276"/>
      <c r="AS3" s="276" t="s">
        <v>495</v>
      </c>
      <c r="AT3" s="276"/>
      <c r="AU3" s="276"/>
      <c r="AV3" s="276" t="s">
        <v>496</v>
      </c>
      <c r="AW3" s="276"/>
      <c r="AX3" s="276"/>
      <c r="AY3" s="276"/>
      <c r="AZ3" s="276"/>
      <c r="BA3" s="276"/>
      <c r="BB3" s="276" t="s">
        <v>497</v>
      </c>
      <c r="BC3" s="276"/>
      <c r="BD3" s="276"/>
      <c r="BE3" s="276" t="s">
        <v>498</v>
      </c>
      <c r="BF3" s="276"/>
      <c r="BG3" s="276"/>
      <c r="BH3" s="276"/>
      <c r="BI3" s="276"/>
      <c r="BJ3" s="276" t="s">
        <v>499</v>
      </c>
      <c r="BK3" s="276"/>
      <c r="BL3" s="276"/>
      <c r="BM3" s="271"/>
    </row>
    <row r="4" s="247" customFormat="1" ht="53.25" customHeight="1" spans="1:64">
      <c r="A4" s="250"/>
      <c r="B4" s="250"/>
      <c r="C4" s="250" t="s">
        <v>147</v>
      </c>
      <c r="D4" s="250" t="s">
        <v>500</v>
      </c>
      <c r="E4" s="250" t="s">
        <v>501</v>
      </c>
      <c r="F4" s="250" t="s">
        <v>502</v>
      </c>
      <c r="G4" s="250" t="s">
        <v>503</v>
      </c>
      <c r="H4" s="250" t="s">
        <v>147</v>
      </c>
      <c r="I4" s="250" t="s">
        <v>504</v>
      </c>
      <c r="J4" s="250" t="s">
        <v>505</v>
      </c>
      <c r="K4" s="250" t="s">
        <v>506</v>
      </c>
      <c r="L4" s="250" t="s">
        <v>507</v>
      </c>
      <c r="M4" s="250" t="s">
        <v>508</v>
      </c>
      <c r="N4" s="250" t="s">
        <v>509</v>
      </c>
      <c r="O4" s="250" t="s">
        <v>510</v>
      </c>
      <c r="P4" s="250" t="s">
        <v>511</v>
      </c>
      <c r="Q4" s="250" t="s">
        <v>512</v>
      </c>
      <c r="R4" s="250" t="s">
        <v>513</v>
      </c>
      <c r="S4" s="250" t="s">
        <v>147</v>
      </c>
      <c r="T4" s="250" t="s">
        <v>514</v>
      </c>
      <c r="U4" s="250" t="s">
        <v>515</v>
      </c>
      <c r="V4" s="250" t="s">
        <v>516</v>
      </c>
      <c r="W4" s="250" t="s">
        <v>517</v>
      </c>
      <c r="X4" s="250" t="s">
        <v>518</v>
      </c>
      <c r="Y4" s="250" t="s">
        <v>519</v>
      </c>
      <c r="Z4" s="250" t="s">
        <v>520</v>
      </c>
      <c r="AA4" s="250" t="s">
        <v>147</v>
      </c>
      <c r="AB4" s="250" t="s">
        <v>514</v>
      </c>
      <c r="AC4" s="250" t="s">
        <v>515</v>
      </c>
      <c r="AD4" s="250" t="s">
        <v>516</v>
      </c>
      <c r="AE4" s="250" t="s">
        <v>518</v>
      </c>
      <c r="AF4" s="250" t="s">
        <v>519</v>
      </c>
      <c r="AG4" s="250" t="s">
        <v>520</v>
      </c>
      <c r="AH4" s="250" t="s">
        <v>147</v>
      </c>
      <c r="AI4" s="250" t="s">
        <v>521</v>
      </c>
      <c r="AJ4" s="250" t="s">
        <v>522</v>
      </c>
      <c r="AK4" s="250" t="s">
        <v>523</v>
      </c>
      <c r="AL4" s="250" t="s">
        <v>147</v>
      </c>
      <c r="AM4" s="250" t="s">
        <v>524</v>
      </c>
      <c r="AN4" s="250" t="s">
        <v>525</v>
      </c>
      <c r="AO4" s="250" t="s">
        <v>147</v>
      </c>
      <c r="AP4" s="250" t="s">
        <v>526</v>
      </c>
      <c r="AQ4" s="250" t="s">
        <v>527</v>
      </c>
      <c r="AR4" s="250" t="s">
        <v>528</v>
      </c>
      <c r="AS4" s="250" t="s">
        <v>147</v>
      </c>
      <c r="AT4" s="250" t="s">
        <v>529</v>
      </c>
      <c r="AU4" s="250" t="s">
        <v>530</v>
      </c>
      <c r="AV4" s="250" t="s">
        <v>147</v>
      </c>
      <c r="AW4" s="250" t="s">
        <v>531</v>
      </c>
      <c r="AX4" s="250" t="s">
        <v>532</v>
      </c>
      <c r="AY4" s="250" t="s">
        <v>533</v>
      </c>
      <c r="AZ4" s="250" t="s">
        <v>534</v>
      </c>
      <c r="BA4" s="250" t="s">
        <v>535</v>
      </c>
      <c r="BB4" s="250" t="s">
        <v>147</v>
      </c>
      <c r="BC4" s="250" t="s">
        <v>536</v>
      </c>
      <c r="BD4" s="250" t="s">
        <v>537</v>
      </c>
      <c r="BE4" s="250" t="s">
        <v>147</v>
      </c>
      <c r="BF4" s="250" t="s">
        <v>538</v>
      </c>
      <c r="BG4" s="250" t="s">
        <v>539</v>
      </c>
      <c r="BH4" s="250" t="s">
        <v>540</v>
      </c>
      <c r="BI4" s="250" t="s">
        <v>541</v>
      </c>
      <c r="BJ4" s="250" t="s">
        <v>147</v>
      </c>
      <c r="BK4" s="250" t="s">
        <v>475</v>
      </c>
      <c r="BL4" s="250" t="s">
        <v>542</v>
      </c>
    </row>
    <row r="5" s="271" customFormat="1" customHeight="1" spans="1:64">
      <c r="A5" s="276" t="s">
        <v>164</v>
      </c>
      <c r="B5" s="277">
        <f t="shared" ref="B5:BL5" si="0">SUM(B6:B25)</f>
        <v>86550</v>
      </c>
      <c r="C5" s="277">
        <f t="shared" si="0"/>
        <v>12152</v>
      </c>
      <c r="D5" s="277">
        <f t="shared" si="0"/>
        <v>6844</v>
      </c>
      <c r="E5" s="277">
        <f t="shared" si="0"/>
        <v>1146</v>
      </c>
      <c r="F5" s="277">
        <f t="shared" si="0"/>
        <v>322</v>
      </c>
      <c r="G5" s="277">
        <f t="shared" si="0"/>
        <v>3840</v>
      </c>
      <c r="H5" s="277">
        <f t="shared" si="0"/>
        <v>11873</v>
      </c>
      <c r="I5" s="277">
        <f t="shared" si="0"/>
        <v>2802</v>
      </c>
      <c r="J5" s="277">
        <f t="shared" si="0"/>
        <v>9</v>
      </c>
      <c r="K5" s="277">
        <f t="shared" si="0"/>
        <v>30</v>
      </c>
      <c r="L5" s="277">
        <f t="shared" si="0"/>
        <v>154</v>
      </c>
      <c r="M5" s="277">
        <f t="shared" si="0"/>
        <v>2683</v>
      </c>
      <c r="N5" s="277">
        <f t="shared" si="0"/>
        <v>16</v>
      </c>
      <c r="O5" s="277">
        <f t="shared" si="0"/>
        <v>2</v>
      </c>
      <c r="P5" s="277">
        <f t="shared" si="0"/>
        <v>141</v>
      </c>
      <c r="Q5" s="277">
        <f t="shared" si="0"/>
        <v>72</v>
      </c>
      <c r="R5" s="277">
        <f t="shared" si="0"/>
        <v>5964</v>
      </c>
      <c r="S5" s="277">
        <f t="shared" si="0"/>
        <v>14109</v>
      </c>
      <c r="T5" s="277">
        <f t="shared" si="0"/>
        <v>0</v>
      </c>
      <c r="U5" s="277">
        <f t="shared" si="0"/>
        <v>13710</v>
      </c>
      <c r="V5" s="277">
        <f t="shared" si="0"/>
        <v>0</v>
      </c>
      <c r="W5" s="277">
        <f t="shared" si="0"/>
        <v>0</v>
      </c>
      <c r="X5" s="277">
        <f t="shared" si="0"/>
        <v>265</v>
      </c>
      <c r="Y5" s="277">
        <f t="shared" si="0"/>
        <v>133</v>
      </c>
      <c r="Z5" s="277">
        <f t="shared" si="0"/>
        <v>1</v>
      </c>
      <c r="AA5" s="277">
        <f t="shared" si="0"/>
        <v>0</v>
      </c>
      <c r="AB5" s="277">
        <f t="shared" si="0"/>
        <v>0</v>
      </c>
      <c r="AC5" s="277">
        <f t="shared" si="0"/>
        <v>0</v>
      </c>
      <c r="AD5" s="277">
        <f t="shared" si="0"/>
        <v>0</v>
      </c>
      <c r="AE5" s="277">
        <f t="shared" si="0"/>
        <v>0</v>
      </c>
      <c r="AF5" s="277">
        <f t="shared" si="0"/>
        <v>0</v>
      </c>
      <c r="AG5" s="277">
        <f t="shared" si="0"/>
        <v>0</v>
      </c>
      <c r="AH5" s="277">
        <f t="shared" si="0"/>
        <v>25596</v>
      </c>
      <c r="AI5" s="277">
        <f t="shared" si="0"/>
        <v>11757</v>
      </c>
      <c r="AJ5" s="277">
        <f t="shared" si="0"/>
        <v>13839</v>
      </c>
      <c r="AK5" s="277">
        <f t="shared" si="0"/>
        <v>0</v>
      </c>
      <c r="AL5" s="277">
        <f t="shared" si="0"/>
        <v>3187</v>
      </c>
      <c r="AM5" s="277">
        <f t="shared" si="0"/>
        <v>3187</v>
      </c>
      <c r="AN5" s="277">
        <f t="shared" si="0"/>
        <v>0</v>
      </c>
      <c r="AO5" s="277">
        <f t="shared" si="0"/>
        <v>860</v>
      </c>
      <c r="AP5" s="277">
        <f t="shared" si="0"/>
        <v>0</v>
      </c>
      <c r="AQ5" s="277">
        <f t="shared" si="0"/>
        <v>0</v>
      </c>
      <c r="AR5" s="277">
        <f t="shared" si="0"/>
        <v>860</v>
      </c>
      <c r="AS5" s="277">
        <f t="shared" si="0"/>
        <v>0</v>
      </c>
      <c r="AT5" s="277">
        <f t="shared" si="0"/>
        <v>0</v>
      </c>
      <c r="AU5" s="277">
        <f t="shared" si="0"/>
        <v>0</v>
      </c>
      <c r="AV5" s="277">
        <f t="shared" si="0"/>
        <v>12529</v>
      </c>
      <c r="AW5" s="277">
        <f t="shared" si="0"/>
        <v>0</v>
      </c>
      <c r="AX5" s="277">
        <f t="shared" si="0"/>
        <v>0</v>
      </c>
      <c r="AY5" s="277">
        <f t="shared" si="0"/>
        <v>0</v>
      </c>
      <c r="AZ5" s="277">
        <f t="shared" si="0"/>
        <v>0</v>
      </c>
      <c r="BA5" s="277">
        <f t="shared" si="0"/>
        <v>12529</v>
      </c>
      <c r="BB5" s="277">
        <f t="shared" si="0"/>
        <v>540</v>
      </c>
      <c r="BC5" s="277">
        <f t="shared" si="0"/>
        <v>540</v>
      </c>
      <c r="BD5" s="277">
        <f t="shared" si="0"/>
        <v>0</v>
      </c>
      <c r="BE5" s="277">
        <f t="shared" si="0"/>
        <v>4904</v>
      </c>
      <c r="BF5" s="277">
        <f t="shared" si="0"/>
        <v>4904</v>
      </c>
      <c r="BG5" s="277">
        <f t="shared" si="0"/>
        <v>0</v>
      </c>
      <c r="BH5" s="277">
        <f t="shared" si="0"/>
        <v>0</v>
      </c>
      <c r="BI5" s="277">
        <f t="shared" si="0"/>
        <v>0</v>
      </c>
      <c r="BJ5" s="277">
        <f t="shared" si="0"/>
        <v>800</v>
      </c>
      <c r="BK5" s="277">
        <f t="shared" si="0"/>
        <v>800</v>
      </c>
      <c r="BL5" s="277">
        <f t="shared" si="0"/>
        <v>0</v>
      </c>
    </row>
    <row r="6" s="272" customFormat="1" customHeight="1" spans="1:64">
      <c r="A6" s="254" t="s">
        <v>166</v>
      </c>
      <c r="B6" s="254">
        <f>C6+H6+S6+AA6+AH6+AL6+AS6+AV6+BB6+BE6+BJ6</f>
        <v>8385</v>
      </c>
      <c r="C6" s="254">
        <f t="shared" ref="C6:C17" si="1">SUM(D6:G6)</f>
        <v>4389</v>
      </c>
      <c r="D6" s="254">
        <v>2196</v>
      </c>
      <c r="E6" s="254">
        <v>2</v>
      </c>
      <c r="F6" s="254">
        <v>59</v>
      </c>
      <c r="G6" s="254">
        <f>2031+101</f>
        <v>2132</v>
      </c>
      <c r="H6" s="254">
        <f t="shared" ref="H6:H19" si="2">SUM(I6:R6)</f>
        <v>3371</v>
      </c>
      <c r="I6" s="254">
        <f>1085+335+10</f>
        <v>1430</v>
      </c>
      <c r="J6" s="254">
        <v>9</v>
      </c>
      <c r="K6" s="254">
        <v>19</v>
      </c>
      <c r="L6" s="254"/>
      <c r="M6" s="254">
        <f>547+45</f>
        <v>592</v>
      </c>
      <c r="N6" s="254">
        <v>16</v>
      </c>
      <c r="O6" s="254"/>
      <c r="P6" s="254">
        <v>65</v>
      </c>
      <c r="Q6" s="254">
        <v>12</v>
      </c>
      <c r="R6" s="254">
        <f>1190+18+20</f>
        <v>1228</v>
      </c>
      <c r="S6" s="254">
        <f t="shared" ref="S6:S17" si="3">SUM(T6:Z6)</f>
        <v>74</v>
      </c>
      <c r="T6" s="254"/>
      <c r="U6" s="254"/>
      <c r="V6" s="254"/>
      <c r="W6" s="254"/>
      <c r="X6" s="254">
        <v>74</v>
      </c>
      <c r="Y6" s="254"/>
      <c r="Z6" s="254"/>
      <c r="AA6" s="254">
        <f t="shared" ref="AA6:AA17" si="4">SUM(AB6:AG6)</f>
        <v>0</v>
      </c>
      <c r="AB6" s="254"/>
      <c r="AC6" s="254"/>
      <c r="AD6" s="254"/>
      <c r="AE6" s="254"/>
      <c r="AF6" s="254"/>
      <c r="AG6" s="254"/>
      <c r="AH6" s="254">
        <f t="shared" ref="AH6:AH17" si="5">SUM(AI6:AK6)</f>
        <v>497</v>
      </c>
      <c r="AI6" s="254">
        <v>135</v>
      </c>
      <c r="AJ6" s="254">
        <f>299+63</f>
        <v>362</v>
      </c>
      <c r="AK6" s="254"/>
      <c r="AL6" s="254">
        <f t="shared" ref="AL6:AL17" si="6">SUM(AM6:AN6)</f>
        <v>20</v>
      </c>
      <c r="AM6" s="254">
        <v>20</v>
      </c>
      <c r="AN6" s="254"/>
      <c r="AO6" s="254">
        <f t="shared" ref="AO6:AO17" si="7">SUM(AP6:AR6)</f>
        <v>0</v>
      </c>
      <c r="AP6" s="254"/>
      <c r="AQ6" s="254"/>
      <c r="AR6" s="254"/>
      <c r="AS6" s="254">
        <f t="shared" ref="AS6:AS17" si="8">SUM(AT6:AU6)</f>
        <v>0</v>
      </c>
      <c r="AT6" s="254"/>
      <c r="AU6" s="254"/>
      <c r="AV6" s="254">
        <f t="shared" ref="AV6:AV17" si="9">SUM(AW6:BA6)</f>
        <v>34</v>
      </c>
      <c r="AW6" s="254"/>
      <c r="AX6" s="254"/>
      <c r="AY6" s="254"/>
      <c r="AZ6" s="254"/>
      <c r="BA6" s="254">
        <v>34</v>
      </c>
      <c r="BB6" s="254">
        <f t="shared" ref="BB6:BB17" si="10">SUM(BC6:BD6)</f>
        <v>0</v>
      </c>
      <c r="BC6" s="254"/>
      <c r="BD6" s="254"/>
      <c r="BE6" s="254">
        <f t="shared" ref="BE6:BE17" si="11">SUM(BF6:BI6)</f>
        <v>0</v>
      </c>
      <c r="BF6" s="254"/>
      <c r="BG6" s="254"/>
      <c r="BH6" s="254"/>
      <c r="BI6" s="254"/>
      <c r="BJ6" s="254">
        <f t="shared" ref="BJ6:BJ17" si="12">SUM(BK6:BL6)</f>
        <v>0</v>
      </c>
      <c r="BK6" s="254"/>
      <c r="BL6" s="254"/>
    </row>
    <row r="7" customHeight="1" spans="1:64">
      <c r="A7" s="254" t="s">
        <v>237</v>
      </c>
      <c r="B7" s="254">
        <f>C7+H7+S7+AA7+AH7+AL7+AS7+AV7+BB7+BE7+BJ7</f>
        <v>13</v>
      </c>
      <c r="C7" s="254">
        <f t="shared" si="1"/>
        <v>0</v>
      </c>
      <c r="D7" s="254">
        <v>0</v>
      </c>
      <c r="E7" s="254">
        <v>0</v>
      </c>
      <c r="F7" s="254">
        <v>0</v>
      </c>
      <c r="G7" s="254">
        <v>0</v>
      </c>
      <c r="H7" s="254">
        <f t="shared" si="2"/>
        <v>13</v>
      </c>
      <c r="I7" s="254">
        <v>0</v>
      </c>
      <c r="J7" s="254">
        <v>0</v>
      </c>
      <c r="K7" s="254">
        <v>0</v>
      </c>
      <c r="L7" s="254">
        <v>0</v>
      </c>
      <c r="M7" s="254">
        <v>0</v>
      </c>
      <c r="N7" s="254">
        <v>0</v>
      </c>
      <c r="O7" s="254">
        <v>0</v>
      </c>
      <c r="P7" s="254">
        <v>0</v>
      </c>
      <c r="Q7" s="254">
        <v>0</v>
      </c>
      <c r="R7" s="254">
        <v>13</v>
      </c>
      <c r="S7" s="254">
        <f t="shared" si="3"/>
        <v>0</v>
      </c>
      <c r="T7" s="254">
        <v>0</v>
      </c>
      <c r="U7" s="254">
        <v>0</v>
      </c>
      <c r="V7" s="254">
        <v>0</v>
      </c>
      <c r="W7" s="254">
        <v>0</v>
      </c>
      <c r="X7" s="254">
        <v>0</v>
      </c>
      <c r="Y7" s="254">
        <v>0</v>
      </c>
      <c r="Z7" s="254">
        <v>0</v>
      </c>
      <c r="AA7" s="254">
        <f t="shared" si="4"/>
        <v>0</v>
      </c>
      <c r="AB7" s="254">
        <v>0</v>
      </c>
      <c r="AC7" s="254">
        <v>0</v>
      </c>
      <c r="AD7" s="254">
        <v>0</v>
      </c>
      <c r="AE7" s="254">
        <v>0</v>
      </c>
      <c r="AF7" s="254">
        <v>0</v>
      </c>
      <c r="AG7" s="254">
        <v>0</v>
      </c>
      <c r="AH7" s="254">
        <f t="shared" si="5"/>
        <v>0</v>
      </c>
      <c r="AI7" s="254">
        <v>0</v>
      </c>
      <c r="AJ7" s="254">
        <v>0</v>
      </c>
      <c r="AK7" s="254">
        <v>0</v>
      </c>
      <c r="AL7" s="254">
        <f t="shared" si="6"/>
        <v>0</v>
      </c>
      <c r="AM7" s="254">
        <v>0</v>
      </c>
      <c r="AN7" s="254">
        <v>0</v>
      </c>
      <c r="AO7" s="254">
        <f t="shared" si="7"/>
        <v>0</v>
      </c>
      <c r="AP7" s="254">
        <v>0</v>
      </c>
      <c r="AQ7" s="254">
        <v>0</v>
      </c>
      <c r="AR7" s="254">
        <v>0</v>
      </c>
      <c r="AS7" s="254">
        <f t="shared" si="8"/>
        <v>0</v>
      </c>
      <c r="AT7" s="254">
        <v>0</v>
      </c>
      <c r="AU7" s="254">
        <v>0</v>
      </c>
      <c r="AV7" s="254">
        <f t="shared" si="9"/>
        <v>0</v>
      </c>
      <c r="AW7" s="254">
        <v>0</v>
      </c>
      <c r="AX7" s="254">
        <v>0</v>
      </c>
      <c r="AY7" s="254">
        <v>0</v>
      </c>
      <c r="AZ7" s="254">
        <v>0</v>
      </c>
      <c r="BA7" s="254">
        <v>0</v>
      </c>
      <c r="BB7" s="254">
        <f t="shared" si="10"/>
        <v>0</v>
      </c>
      <c r="BC7" s="254">
        <v>0</v>
      </c>
      <c r="BD7" s="254">
        <v>0</v>
      </c>
      <c r="BE7" s="254">
        <f t="shared" si="11"/>
        <v>0</v>
      </c>
      <c r="BF7" s="254">
        <v>0</v>
      </c>
      <c r="BG7" s="254">
        <v>0</v>
      </c>
      <c r="BH7" s="254">
        <v>0</v>
      </c>
      <c r="BI7" s="254">
        <v>0</v>
      </c>
      <c r="BJ7" s="254">
        <f t="shared" si="12"/>
        <v>0</v>
      </c>
      <c r="BK7" s="254">
        <v>0</v>
      </c>
      <c r="BL7" s="254">
        <v>0</v>
      </c>
    </row>
    <row r="8" customHeight="1" spans="1:64">
      <c r="A8" s="254" t="s">
        <v>242</v>
      </c>
      <c r="B8" s="254">
        <f>C8+H8+S8+AA8+AH8+AL8+AS8+AV8+BB8+BE8+BJ8</f>
        <v>2426</v>
      </c>
      <c r="C8" s="254">
        <f t="shared" si="1"/>
        <v>1773</v>
      </c>
      <c r="D8" s="254">
        <v>1000</v>
      </c>
      <c r="E8" s="254">
        <v>1</v>
      </c>
      <c r="F8" s="254">
        <v>69</v>
      </c>
      <c r="G8" s="254">
        <v>703</v>
      </c>
      <c r="H8" s="254">
        <f t="shared" si="2"/>
        <v>361</v>
      </c>
      <c r="I8" s="254">
        <f>143+80</f>
        <v>223</v>
      </c>
      <c r="J8" s="254">
        <v>0</v>
      </c>
      <c r="K8" s="254">
        <v>0</v>
      </c>
      <c r="L8" s="254">
        <v>2</v>
      </c>
      <c r="M8" s="254">
        <v>80</v>
      </c>
      <c r="N8" s="254">
        <v>0</v>
      </c>
      <c r="O8" s="254">
        <v>0</v>
      </c>
      <c r="P8" s="254">
        <v>51</v>
      </c>
      <c r="Q8" s="254">
        <v>3</v>
      </c>
      <c r="R8" s="254">
        <v>2</v>
      </c>
      <c r="S8" s="254">
        <f t="shared" si="3"/>
        <v>236</v>
      </c>
      <c r="T8" s="254">
        <v>0</v>
      </c>
      <c r="U8" s="254">
        <v>0</v>
      </c>
      <c r="V8" s="254">
        <v>0</v>
      </c>
      <c r="W8" s="254">
        <v>0</v>
      </c>
      <c r="X8" s="254">
        <f>52+50</f>
        <v>102</v>
      </c>
      <c r="Y8" s="254">
        <f>83+50</f>
        <v>133</v>
      </c>
      <c r="Z8" s="254">
        <v>1</v>
      </c>
      <c r="AA8" s="254">
        <f t="shared" si="4"/>
        <v>0</v>
      </c>
      <c r="AB8" s="254">
        <v>0</v>
      </c>
      <c r="AC8" s="254">
        <v>0</v>
      </c>
      <c r="AD8" s="254">
        <v>0</v>
      </c>
      <c r="AE8" s="254">
        <v>0</v>
      </c>
      <c r="AF8" s="254">
        <v>0</v>
      </c>
      <c r="AG8" s="254">
        <v>0</v>
      </c>
      <c r="AH8" s="254">
        <f t="shared" si="5"/>
        <v>51</v>
      </c>
      <c r="AI8" s="254">
        <v>21</v>
      </c>
      <c r="AJ8" s="254">
        <v>30</v>
      </c>
      <c r="AK8" s="254">
        <v>0</v>
      </c>
      <c r="AL8" s="254">
        <f t="shared" si="6"/>
        <v>0</v>
      </c>
      <c r="AM8" s="254">
        <v>0</v>
      </c>
      <c r="AN8" s="254">
        <v>0</v>
      </c>
      <c r="AO8" s="254">
        <f t="shared" si="7"/>
        <v>0</v>
      </c>
      <c r="AP8" s="254">
        <v>0</v>
      </c>
      <c r="AQ8" s="254">
        <v>0</v>
      </c>
      <c r="AR8" s="254">
        <v>0</v>
      </c>
      <c r="AS8" s="254">
        <f t="shared" si="8"/>
        <v>0</v>
      </c>
      <c r="AT8" s="254">
        <v>0</v>
      </c>
      <c r="AU8" s="254">
        <v>0</v>
      </c>
      <c r="AV8" s="254">
        <f t="shared" si="9"/>
        <v>5</v>
      </c>
      <c r="AW8" s="254">
        <v>0</v>
      </c>
      <c r="AX8" s="254">
        <v>0</v>
      </c>
      <c r="AY8" s="254">
        <v>0</v>
      </c>
      <c r="AZ8" s="254">
        <v>0</v>
      </c>
      <c r="BA8" s="254">
        <v>5</v>
      </c>
      <c r="BB8" s="254">
        <f t="shared" si="10"/>
        <v>0</v>
      </c>
      <c r="BC8" s="254">
        <v>0</v>
      </c>
      <c r="BD8" s="254">
        <v>0</v>
      </c>
      <c r="BE8" s="254">
        <f t="shared" si="11"/>
        <v>0</v>
      </c>
      <c r="BF8" s="254">
        <v>0</v>
      </c>
      <c r="BG8" s="254">
        <v>0</v>
      </c>
      <c r="BH8" s="254">
        <v>0</v>
      </c>
      <c r="BI8" s="254">
        <v>0</v>
      </c>
      <c r="BJ8" s="254">
        <f t="shared" si="12"/>
        <v>0</v>
      </c>
      <c r="BK8" s="254">
        <v>0</v>
      </c>
      <c r="BL8" s="254">
        <v>0</v>
      </c>
    </row>
    <row r="9" customHeight="1" spans="1:64">
      <c r="A9" s="254" t="s">
        <v>255</v>
      </c>
      <c r="B9" s="254">
        <f>C9+H9+S9+AA9+AH9+AL9+AS9+AV9+BB9+BE9+BJ9</f>
        <v>20400</v>
      </c>
      <c r="C9" s="254">
        <f t="shared" si="1"/>
        <v>2981</v>
      </c>
      <c r="D9" s="254">
        <v>2981</v>
      </c>
      <c r="E9" s="254">
        <v>0</v>
      </c>
      <c r="F9" s="254">
        <v>0</v>
      </c>
      <c r="G9" s="254">
        <v>0</v>
      </c>
      <c r="H9" s="254">
        <f t="shared" si="2"/>
        <v>0</v>
      </c>
      <c r="I9" s="254">
        <v>0</v>
      </c>
      <c r="J9" s="254">
        <v>0</v>
      </c>
      <c r="K9" s="254">
        <v>0</v>
      </c>
      <c r="L9" s="254">
        <v>0</v>
      </c>
      <c r="M9" s="254">
        <v>0</v>
      </c>
      <c r="N9" s="254">
        <v>0</v>
      </c>
      <c r="O9" s="254">
        <v>0</v>
      </c>
      <c r="P9" s="254">
        <v>0</v>
      </c>
      <c r="Q9" s="254">
        <v>0</v>
      </c>
      <c r="R9" s="254">
        <v>0</v>
      </c>
      <c r="S9" s="254">
        <f t="shared" si="3"/>
        <v>0</v>
      </c>
      <c r="T9" s="254">
        <v>0</v>
      </c>
      <c r="U9" s="254">
        <v>0</v>
      </c>
      <c r="V9" s="254">
        <v>0</v>
      </c>
      <c r="W9" s="254">
        <v>0</v>
      </c>
      <c r="X9" s="254">
        <v>0</v>
      </c>
      <c r="Y9" s="254">
        <v>0</v>
      </c>
      <c r="Z9" s="254">
        <v>0</v>
      </c>
      <c r="AA9" s="254">
        <f t="shared" si="4"/>
        <v>0</v>
      </c>
      <c r="AB9" s="254">
        <v>0</v>
      </c>
      <c r="AC9" s="254">
        <v>0</v>
      </c>
      <c r="AD9" s="254">
        <v>0</v>
      </c>
      <c r="AE9" s="254">
        <v>0</v>
      </c>
      <c r="AF9" s="254">
        <v>0</v>
      </c>
      <c r="AG9" s="254">
        <v>0</v>
      </c>
      <c r="AH9" s="254">
        <f t="shared" si="5"/>
        <v>17327</v>
      </c>
      <c r="AI9" s="254">
        <v>8209</v>
      </c>
      <c r="AJ9" s="254">
        <f>1598+6280+15+1225</f>
        <v>9118</v>
      </c>
      <c r="AK9" s="254">
        <v>0</v>
      </c>
      <c r="AL9" s="254">
        <f t="shared" si="6"/>
        <v>0</v>
      </c>
      <c r="AM9" s="254">
        <v>0</v>
      </c>
      <c r="AN9" s="254">
        <v>0</v>
      </c>
      <c r="AO9" s="254">
        <f t="shared" si="7"/>
        <v>0</v>
      </c>
      <c r="AP9" s="254">
        <v>0</v>
      </c>
      <c r="AQ9" s="254">
        <v>0</v>
      </c>
      <c r="AR9" s="254">
        <v>0</v>
      </c>
      <c r="AS9" s="254">
        <f t="shared" si="8"/>
        <v>0</v>
      </c>
      <c r="AT9" s="254">
        <v>0</v>
      </c>
      <c r="AU9" s="254">
        <v>0</v>
      </c>
      <c r="AV9" s="254">
        <f t="shared" si="9"/>
        <v>92</v>
      </c>
      <c r="AW9" s="254">
        <v>0</v>
      </c>
      <c r="AX9" s="254">
        <v>0</v>
      </c>
      <c r="AY9" s="254">
        <v>0</v>
      </c>
      <c r="AZ9" s="254">
        <v>0</v>
      </c>
      <c r="BA9" s="254">
        <v>92</v>
      </c>
      <c r="BB9" s="254">
        <f t="shared" si="10"/>
        <v>0</v>
      </c>
      <c r="BC9" s="254">
        <v>0</v>
      </c>
      <c r="BD9" s="254">
        <v>0</v>
      </c>
      <c r="BE9" s="254">
        <f t="shared" si="11"/>
        <v>0</v>
      </c>
      <c r="BF9" s="254">
        <v>0</v>
      </c>
      <c r="BG9" s="254">
        <v>0</v>
      </c>
      <c r="BH9" s="254">
        <v>0</v>
      </c>
      <c r="BI9" s="254">
        <v>0</v>
      </c>
      <c r="BJ9" s="254">
        <f t="shared" si="12"/>
        <v>0</v>
      </c>
      <c r="BK9" s="254">
        <v>0</v>
      </c>
      <c r="BL9" s="254">
        <v>0</v>
      </c>
    </row>
    <row r="10" customHeight="1" spans="1:64">
      <c r="A10" s="254" t="s">
        <v>274</v>
      </c>
      <c r="B10" s="254">
        <f>C10+H10+S10+AA10+AH10+AL10+AS10+AV10+BB10+BE10+BJ10+AO10</f>
        <v>430</v>
      </c>
      <c r="C10" s="254">
        <f t="shared" si="1"/>
        <v>0</v>
      </c>
      <c r="D10" s="254">
        <v>0</v>
      </c>
      <c r="E10" s="254">
        <v>0</v>
      </c>
      <c r="F10" s="254">
        <v>0</v>
      </c>
      <c r="G10" s="254">
        <v>0</v>
      </c>
      <c r="H10" s="254">
        <f t="shared" si="2"/>
        <v>0</v>
      </c>
      <c r="I10" s="254">
        <v>0</v>
      </c>
      <c r="J10" s="254">
        <v>0</v>
      </c>
      <c r="K10" s="254">
        <v>0</v>
      </c>
      <c r="L10" s="254">
        <v>0</v>
      </c>
      <c r="M10" s="254">
        <v>0</v>
      </c>
      <c r="N10" s="254">
        <v>0</v>
      </c>
      <c r="O10" s="254">
        <v>0</v>
      </c>
      <c r="P10" s="254">
        <v>0</v>
      </c>
      <c r="Q10" s="254">
        <v>0</v>
      </c>
      <c r="R10" s="254">
        <v>0</v>
      </c>
      <c r="S10" s="254">
        <f t="shared" si="3"/>
        <v>0</v>
      </c>
      <c r="T10" s="254">
        <v>0</v>
      </c>
      <c r="U10" s="254">
        <v>0</v>
      </c>
      <c r="V10" s="254">
        <v>0</v>
      </c>
      <c r="W10" s="254">
        <v>0</v>
      </c>
      <c r="X10" s="254">
        <v>0</v>
      </c>
      <c r="Y10" s="254">
        <v>0</v>
      </c>
      <c r="Z10" s="254">
        <v>0</v>
      </c>
      <c r="AA10" s="254">
        <f t="shared" si="4"/>
        <v>0</v>
      </c>
      <c r="AB10" s="254">
        <v>0</v>
      </c>
      <c r="AC10" s="254">
        <v>0</v>
      </c>
      <c r="AD10" s="254">
        <v>0</v>
      </c>
      <c r="AE10" s="254">
        <v>0</v>
      </c>
      <c r="AF10" s="254">
        <v>0</v>
      </c>
      <c r="AG10" s="254">
        <v>0</v>
      </c>
      <c r="AH10" s="254">
        <f t="shared" si="5"/>
        <v>0</v>
      </c>
      <c r="AI10" s="254">
        <v>0</v>
      </c>
      <c r="AJ10" s="254">
        <v>0</v>
      </c>
      <c r="AK10" s="254">
        <v>0</v>
      </c>
      <c r="AL10" s="254">
        <f t="shared" si="6"/>
        <v>0</v>
      </c>
      <c r="AM10" s="254">
        <v>0</v>
      </c>
      <c r="AN10" s="254">
        <v>0</v>
      </c>
      <c r="AO10" s="254">
        <f t="shared" si="7"/>
        <v>430</v>
      </c>
      <c r="AP10" s="254">
        <v>0</v>
      </c>
      <c r="AQ10" s="254">
        <v>0</v>
      </c>
      <c r="AR10" s="254">
        <f>100+330</f>
        <v>430</v>
      </c>
      <c r="AS10" s="254">
        <f t="shared" si="8"/>
        <v>0</v>
      </c>
      <c r="AT10" s="254">
        <v>0</v>
      </c>
      <c r="AU10" s="254">
        <v>0</v>
      </c>
      <c r="AV10" s="254">
        <f t="shared" si="9"/>
        <v>0</v>
      </c>
      <c r="AW10" s="254">
        <v>0</v>
      </c>
      <c r="AX10" s="254">
        <v>0</v>
      </c>
      <c r="AY10" s="254">
        <v>0</v>
      </c>
      <c r="AZ10" s="254">
        <v>0</v>
      </c>
      <c r="BA10" s="254">
        <v>0</v>
      </c>
      <c r="BB10" s="254">
        <f t="shared" si="10"/>
        <v>0</v>
      </c>
      <c r="BC10" s="254">
        <v>0</v>
      </c>
      <c r="BD10" s="254">
        <v>0</v>
      </c>
      <c r="BE10" s="254">
        <f t="shared" si="11"/>
        <v>0</v>
      </c>
      <c r="BF10" s="254">
        <v>0</v>
      </c>
      <c r="BG10" s="254">
        <v>0</v>
      </c>
      <c r="BH10" s="254">
        <v>0</v>
      </c>
      <c r="BI10" s="254">
        <v>0</v>
      </c>
      <c r="BJ10" s="254">
        <f t="shared" si="12"/>
        <v>0</v>
      </c>
      <c r="BK10" s="254">
        <v>0</v>
      </c>
      <c r="BL10" s="254">
        <v>0</v>
      </c>
    </row>
    <row r="11" customHeight="1" spans="1:64">
      <c r="A11" s="254" t="s">
        <v>280</v>
      </c>
      <c r="B11" s="254">
        <f>C11+H11+S11+AA11+AH11+AL11+AS11+AV11+BB11+BE11+BJ11+AO11</f>
        <v>631</v>
      </c>
      <c r="C11" s="254">
        <f t="shared" si="1"/>
        <v>0</v>
      </c>
      <c r="D11" s="254">
        <v>0</v>
      </c>
      <c r="E11" s="254">
        <v>0</v>
      </c>
      <c r="F11" s="254">
        <v>0</v>
      </c>
      <c r="G11" s="254">
        <v>0</v>
      </c>
      <c r="H11" s="254">
        <f t="shared" si="2"/>
        <v>557</v>
      </c>
      <c r="I11" s="254">
        <f>43+70</f>
        <v>113</v>
      </c>
      <c r="J11" s="254">
        <v>0</v>
      </c>
      <c r="K11" s="254">
        <v>0</v>
      </c>
      <c r="L11" s="254">
        <v>0</v>
      </c>
      <c r="M11" s="254">
        <f>215+35</f>
        <v>250</v>
      </c>
      <c r="N11" s="254">
        <v>0</v>
      </c>
      <c r="O11" s="254">
        <v>0</v>
      </c>
      <c r="P11" s="254">
        <v>0</v>
      </c>
      <c r="Q11" s="254">
        <v>0</v>
      </c>
      <c r="R11" s="254">
        <f>133+61</f>
        <v>194</v>
      </c>
      <c r="S11" s="254">
        <f t="shared" si="3"/>
        <v>0</v>
      </c>
      <c r="T11" s="254">
        <v>0</v>
      </c>
      <c r="U11" s="254">
        <v>0</v>
      </c>
      <c r="V11" s="254">
        <v>0</v>
      </c>
      <c r="W11" s="254">
        <v>0</v>
      </c>
      <c r="X11" s="254">
        <v>0</v>
      </c>
      <c r="Y11" s="254">
        <v>0</v>
      </c>
      <c r="Z11" s="254">
        <v>0</v>
      </c>
      <c r="AA11" s="254">
        <f t="shared" si="4"/>
        <v>0</v>
      </c>
      <c r="AB11" s="254">
        <v>0</v>
      </c>
      <c r="AC11" s="254">
        <v>0</v>
      </c>
      <c r="AD11" s="254">
        <v>0</v>
      </c>
      <c r="AE11" s="254">
        <v>0</v>
      </c>
      <c r="AF11" s="254">
        <v>0</v>
      </c>
      <c r="AG11" s="254">
        <v>0</v>
      </c>
      <c r="AH11" s="254">
        <f t="shared" si="5"/>
        <v>61</v>
      </c>
      <c r="AI11" s="254">
        <v>1</v>
      </c>
      <c r="AJ11" s="254">
        <v>60</v>
      </c>
      <c r="AK11" s="254">
        <v>0</v>
      </c>
      <c r="AL11" s="254">
        <f t="shared" si="6"/>
        <v>0</v>
      </c>
      <c r="AM11" s="254">
        <v>0</v>
      </c>
      <c r="AN11" s="254">
        <v>0</v>
      </c>
      <c r="AO11" s="254">
        <f t="shared" si="7"/>
        <v>10</v>
      </c>
      <c r="AP11" s="254">
        <v>0</v>
      </c>
      <c r="AQ11" s="254">
        <v>0</v>
      </c>
      <c r="AR11" s="254">
        <v>10</v>
      </c>
      <c r="AS11" s="254">
        <f t="shared" si="8"/>
        <v>0</v>
      </c>
      <c r="AT11" s="254">
        <v>0</v>
      </c>
      <c r="AU11" s="254">
        <v>0</v>
      </c>
      <c r="AV11" s="254">
        <f t="shared" si="9"/>
        <v>3</v>
      </c>
      <c r="AW11" s="254">
        <v>0</v>
      </c>
      <c r="AX11" s="254">
        <v>0</v>
      </c>
      <c r="AY11" s="254">
        <v>0</v>
      </c>
      <c r="AZ11" s="254">
        <v>0</v>
      </c>
      <c r="BA11" s="254">
        <v>3</v>
      </c>
      <c r="BB11" s="254">
        <f t="shared" si="10"/>
        <v>0</v>
      </c>
      <c r="BC11" s="254">
        <v>0</v>
      </c>
      <c r="BD11" s="254">
        <v>0</v>
      </c>
      <c r="BE11" s="254">
        <f t="shared" si="11"/>
        <v>0</v>
      </c>
      <c r="BF11" s="254">
        <v>0</v>
      </c>
      <c r="BG11" s="254">
        <v>0</v>
      </c>
      <c r="BH11" s="254">
        <v>0</v>
      </c>
      <c r="BI11" s="254">
        <v>0</v>
      </c>
      <c r="BJ11" s="254">
        <f t="shared" si="12"/>
        <v>0</v>
      </c>
      <c r="BK11" s="254">
        <v>0</v>
      </c>
      <c r="BL11" s="254">
        <v>0</v>
      </c>
    </row>
    <row r="12" customHeight="1" spans="1:64">
      <c r="A12" s="254" t="s">
        <v>295</v>
      </c>
      <c r="B12" s="254">
        <f t="shared" ref="B12:B17" si="13">C12+H12+S12+AA12+AH12+AL12+AS12+AV12+BB12+BE12+BJ12</f>
        <v>10509</v>
      </c>
      <c r="C12" s="254">
        <f t="shared" si="1"/>
        <v>1730</v>
      </c>
      <c r="D12" s="254">
        <v>75</v>
      </c>
      <c r="E12" s="254">
        <v>876</v>
      </c>
      <c r="F12" s="254">
        <v>0</v>
      </c>
      <c r="G12" s="254">
        <v>779</v>
      </c>
      <c r="H12" s="254">
        <f t="shared" si="2"/>
        <v>369</v>
      </c>
      <c r="I12" s="254">
        <v>154</v>
      </c>
      <c r="J12" s="254">
        <v>0</v>
      </c>
      <c r="K12" s="254">
        <v>0</v>
      </c>
      <c r="L12" s="254">
        <v>0</v>
      </c>
      <c r="M12" s="254">
        <f>78+5</f>
        <v>83</v>
      </c>
      <c r="N12" s="254">
        <v>0</v>
      </c>
      <c r="O12" s="254">
        <v>0</v>
      </c>
      <c r="P12" s="254">
        <v>0</v>
      </c>
      <c r="Q12" s="254">
        <v>1</v>
      </c>
      <c r="R12" s="254">
        <f>126+5</f>
        <v>131</v>
      </c>
      <c r="S12" s="254">
        <f t="shared" si="3"/>
        <v>4</v>
      </c>
      <c r="T12" s="254">
        <v>0</v>
      </c>
      <c r="U12" s="254">
        <v>0</v>
      </c>
      <c r="V12" s="254">
        <v>0</v>
      </c>
      <c r="W12" s="254">
        <v>0</v>
      </c>
      <c r="X12" s="254">
        <v>4</v>
      </c>
      <c r="Y12" s="254">
        <v>0</v>
      </c>
      <c r="Z12" s="254">
        <v>0</v>
      </c>
      <c r="AA12" s="254">
        <f t="shared" si="4"/>
        <v>0</v>
      </c>
      <c r="AB12" s="254">
        <v>0</v>
      </c>
      <c r="AC12" s="254">
        <v>0</v>
      </c>
      <c r="AD12" s="254">
        <v>0</v>
      </c>
      <c r="AE12" s="254">
        <v>0</v>
      </c>
      <c r="AF12" s="254">
        <v>0</v>
      </c>
      <c r="AG12" s="254">
        <v>0</v>
      </c>
      <c r="AH12" s="254">
        <f t="shared" si="5"/>
        <v>1456</v>
      </c>
      <c r="AI12" s="254">
        <v>1431</v>
      </c>
      <c r="AJ12" s="254">
        <v>25</v>
      </c>
      <c r="AK12" s="254">
        <v>0</v>
      </c>
      <c r="AL12" s="254">
        <f t="shared" si="6"/>
        <v>50</v>
      </c>
      <c r="AM12" s="254">
        <v>50</v>
      </c>
      <c r="AN12" s="254">
        <v>0</v>
      </c>
      <c r="AO12" s="254">
        <f t="shared" si="7"/>
        <v>0</v>
      </c>
      <c r="AP12" s="254">
        <v>0</v>
      </c>
      <c r="AQ12" s="254">
        <v>0</v>
      </c>
      <c r="AR12" s="254">
        <v>0</v>
      </c>
      <c r="AS12" s="254">
        <f t="shared" si="8"/>
        <v>0</v>
      </c>
      <c r="AT12" s="254">
        <v>0</v>
      </c>
      <c r="AU12" s="254">
        <v>0</v>
      </c>
      <c r="AV12" s="254">
        <f t="shared" si="9"/>
        <v>6391</v>
      </c>
      <c r="AW12" s="254">
        <v>0</v>
      </c>
      <c r="AX12" s="254">
        <v>0</v>
      </c>
      <c r="AY12" s="254">
        <v>0</v>
      </c>
      <c r="AZ12" s="254">
        <v>0</v>
      </c>
      <c r="BA12" s="254">
        <f>4185+305+100+500+309+128+80+50+454+280</f>
        <v>6391</v>
      </c>
      <c r="BB12" s="254">
        <f t="shared" si="10"/>
        <v>509</v>
      </c>
      <c r="BC12" s="254">
        <v>509</v>
      </c>
      <c r="BD12" s="254">
        <v>0</v>
      </c>
      <c r="BE12" s="254">
        <f t="shared" si="11"/>
        <v>0</v>
      </c>
      <c r="BF12" s="254">
        <v>0</v>
      </c>
      <c r="BG12" s="254">
        <v>0</v>
      </c>
      <c r="BH12" s="254">
        <v>0</v>
      </c>
      <c r="BI12" s="254">
        <v>0</v>
      </c>
      <c r="BJ12" s="254">
        <f t="shared" si="12"/>
        <v>0</v>
      </c>
      <c r="BK12" s="254">
        <v>0</v>
      </c>
      <c r="BL12" s="254">
        <v>0</v>
      </c>
    </row>
    <row r="13" customHeight="1" spans="1:64">
      <c r="A13" s="254" t="s">
        <v>338</v>
      </c>
      <c r="B13" s="254">
        <f t="shared" si="13"/>
        <v>3752</v>
      </c>
      <c r="C13" s="254">
        <f t="shared" si="1"/>
        <v>316</v>
      </c>
      <c r="D13" s="254">
        <v>50</v>
      </c>
      <c r="E13" s="254">
        <v>266</v>
      </c>
      <c r="F13" s="254">
        <v>0</v>
      </c>
      <c r="G13" s="254">
        <v>0</v>
      </c>
      <c r="H13" s="254">
        <f t="shared" si="2"/>
        <v>229</v>
      </c>
      <c r="I13" s="254">
        <v>6</v>
      </c>
      <c r="J13" s="254">
        <v>0</v>
      </c>
      <c r="K13" s="254">
        <v>0</v>
      </c>
      <c r="L13" s="254">
        <v>40</v>
      </c>
      <c r="M13" s="254">
        <v>3</v>
      </c>
      <c r="N13" s="254">
        <v>0</v>
      </c>
      <c r="O13" s="254">
        <v>0</v>
      </c>
      <c r="P13" s="254">
        <v>0</v>
      </c>
      <c r="Q13" s="254">
        <v>0</v>
      </c>
      <c r="R13" s="254">
        <v>180</v>
      </c>
      <c r="S13" s="254">
        <f t="shared" si="3"/>
        <v>0</v>
      </c>
      <c r="T13" s="254">
        <v>0</v>
      </c>
      <c r="U13" s="254">
        <v>0</v>
      </c>
      <c r="V13" s="254">
        <v>0</v>
      </c>
      <c r="W13" s="254">
        <v>0</v>
      </c>
      <c r="X13" s="254">
        <v>0</v>
      </c>
      <c r="Y13" s="254">
        <v>0</v>
      </c>
      <c r="Z13" s="254">
        <v>0</v>
      </c>
      <c r="AA13" s="254">
        <f t="shared" si="4"/>
        <v>0</v>
      </c>
      <c r="AB13" s="254">
        <v>0</v>
      </c>
      <c r="AC13" s="254">
        <v>0</v>
      </c>
      <c r="AD13" s="254">
        <v>0</v>
      </c>
      <c r="AE13" s="254">
        <v>0</v>
      </c>
      <c r="AF13" s="254">
        <v>0</v>
      </c>
      <c r="AG13" s="254">
        <v>0</v>
      </c>
      <c r="AH13" s="254">
        <f t="shared" si="5"/>
        <v>2293</v>
      </c>
      <c r="AI13" s="254">
        <v>946</v>
      </c>
      <c r="AJ13" s="254">
        <f>107+410+700+10+70+50</f>
        <v>1347</v>
      </c>
      <c r="AK13" s="254">
        <v>0</v>
      </c>
      <c r="AL13" s="254">
        <f t="shared" si="6"/>
        <v>0</v>
      </c>
      <c r="AM13" s="254">
        <v>0</v>
      </c>
      <c r="AN13" s="254">
        <v>0</v>
      </c>
      <c r="AO13" s="254">
        <f t="shared" si="7"/>
        <v>0</v>
      </c>
      <c r="AP13" s="254">
        <v>0</v>
      </c>
      <c r="AQ13" s="254">
        <v>0</v>
      </c>
      <c r="AR13" s="254">
        <v>0</v>
      </c>
      <c r="AS13" s="254">
        <f t="shared" si="8"/>
        <v>0</v>
      </c>
      <c r="AT13" s="254">
        <v>0</v>
      </c>
      <c r="AU13" s="254">
        <v>0</v>
      </c>
      <c r="AV13" s="254">
        <f t="shared" si="9"/>
        <v>883</v>
      </c>
      <c r="AW13" s="254">
        <v>0</v>
      </c>
      <c r="AX13" s="254">
        <v>0</v>
      </c>
      <c r="AY13" s="254">
        <v>0</v>
      </c>
      <c r="AZ13" s="254">
        <v>0</v>
      </c>
      <c r="BA13" s="254">
        <f>414+10+200+240+19</f>
        <v>883</v>
      </c>
      <c r="BB13" s="254">
        <f t="shared" si="10"/>
        <v>31</v>
      </c>
      <c r="BC13" s="254">
        <v>31</v>
      </c>
      <c r="BD13" s="254">
        <v>0</v>
      </c>
      <c r="BE13" s="254">
        <f t="shared" si="11"/>
        <v>0</v>
      </c>
      <c r="BF13" s="254">
        <v>0</v>
      </c>
      <c r="BG13" s="254">
        <v>0</v>
      </c>
      <c r="BH13" s="254">
        <v>0</v>
      </c>
      <c r="BI13" s="254">
        <v>0</v>
      </c>
      <c r="BJ13" s="254">
        <f t="shared" si="12"/>
        <v>0</v>
      </c>
      <c r="BK13" s="254">
        <v>0</v>
      </c>
      <c r="BL13" s="254">
        <v>0</v>
      </c>
    </row>
    <row r="14" customHeight="1" spans="1:64">
      <c r="A14" s="254" t="s">
        <v>372</v>
      </c>
      <c r="B14" s="254">
        <f t="shared" si="13"/>
        <v>2427</v>
      </c>
      <c r="C14" s="254">
        <f t="shared" si="1"/>
        <v>57</v>
      </c>
      <c r="D14" s="254">
        <v>0</v>
      </c>
      <c r="E14" s="254">
        <v>0</v>
      </c>
      <c r="F14" s="254">
        <v>0</v>
      </c>
      <c r="G14" s="254">
        <v>57</v>
      </c>
      <c r="H14" s="254">
        <f t="shared" si="2"/>
        <v>310</v>
      </c>
      <c r="I14" s="254">
        <v>0</v>
      </c>
      <c r="J14" s="254">
        <v>0</v>
      </c>
      <c r="K14" s="254">
        <v>0</v>
      </c>
      <c r="L14" s="254">
        <v>0</v>
      </c>
      <c r="M14" s="254">
        <v>277</v>
      </c>
      <c r="N14" s="254">
        <v>0</v>
      </c>
      <c r="O14" s="254">
        <v>0</v>
      </c>
      <c r="P14" s="254">
        <v>0</v>
      </c>
      <c r="Q14" s="254">
        <v>0</v>
      </c>
      <c r="R14" s="254">
        <v>33</v>
      </c>
      <c r="S14" s="254">
        <f t="shared" si="3"/>
        <v>233</v>
      </c>
      <c r="T14" s="254">
        <v>0</v>
      </c>
      <c r="U14" s="254">
        <v>200</v>
      </c>
      <c r="V14" s="254">
        <v>0</v>
      </c>
      <c r="W14" s="254">
        <v>0</v>
      </c>
      <c r="X14" s="254">
        <v>33</v>
      </c>
      <c r="Y14" s="254">
        <v>0</v>
      </c>
      <c r="Z14" s="254">
        <v>0</v>
      </c>
      <c r="AA14" s="254">
        <f t="shared" si="4"/>
        <v>0</v>
      </c>
      <c r="AB14" s="254">
        <v>0</v>
      </c>
      <c r="AC14" s="254">
        <v>0</v>
      </c>
      <c r="AD14" s="254">
        <v>0</v>
      </c>
      <c r="AE14" s="254">
        <v>0</v>
      </c>
      <c r="AF14" s="254">
        <v>0</v>
      </c>
      <c r="AG14" s="254">
        <v>0</v>
      </c>
      <c r="AH14" s="254">
        <f t="shared" si="5"/>
        <v>1600</v>
      </c>
      <c r="AI14" s="254">
        <v>0</v>
      </c>
      <c r="AJ14" s="254">
        <f>100+1500</f>
        <v>1600</v>
      </c>
      <c r="AK14" s="254">
        <v>0</v>
      </c>
      <c r="AL14" s="254">
        <f t="shared" si="6"/>
        <v>227</v>
      </c>
      <c r="AM14" s="254">
        <v>227</v>
      </c>
      <c r="AN14" s="254">
        <v>0</v>
      </c>
      <c r="AO14" s="254">
        <f t="shared" si="7"/>
        <v>0</v>
      </c>
      <c r="AP14" s="254">
        <v>0</v>
      </c>
      <c r="AQ14" s="254">
        <v>0</v>
      </c>
      <c r="AR14" s="254">
        <v>0</v>
      </c>
      <c r="AS14" s="254">
        <f t="shared" si="8"/>
        <v>0</v>
      </c>
      <c r="AT14" s="254">
        <v>0</v>
      </c>
      <c r="AU14" s="254">
        <v>0</v>
      </c>
      <c r="AV14" s="254">
        <f t="shared" si="9"/>
        <v>0</v>
      </c>
      <c r="AW14" s="254">
        <v>0</v>
      </c>
      <c r="AX14" s="254">
        <v>0</v>
      </c>
      <c r="AY14" s="254">
        <v>0</v>
      </c>
      <c r="AZ14" s="254">
        <v>0</v>
      </c>
      <c r="BA14" s="254">
        <v>0</v>
      </c>
      <c r="BB14" s="254">
        <f t="shared" si="10"/>
        <v>0</v>
      </c>
      <c r="BC14" s="254">
        <v>0</v>
      </c>
      <c r="BD14" s="254">
        <v>0</v>
      </c>
      <c r="BE14" s="254">
        <f t="shared" si="11"/>
        <v>0</v>
      </c>
      <c r="BF14" s="254">
        <v>0</v>
      </c>
      <c r="BG14" s="254">
        <v>0</v>
      </c>
      <c r="BH14" s="254">
        <v>0</v>
      </c>
      <c r="BI14" s="254">
        <v>0</v>
      </c>
      <c r="BJ14" s="254">
        <f t="shared" si="12"/>
        <v>0</v>
      </c>
      <c r="BK14" s="254">
        <v>0</v>
      </c>
      <c r="BL14" s="254">
        <v>0</v>
      </c>
    </row>
    <row r="15" customHeight="1" spans="1:64">
      <c r="A15" s="254" t="s">
        <v>381</v>
      </c>
      <c r="B15" s="254">
        <f t="shared" si="13"/>
        <v>10229</v>
      </c>
      <c r="C15" s="254">
        <f t="shared" si="1"/>
        <v>390</v>
      </c>
      <c r="D15" s="254">
        <v>250</v>
      </c>
      <c r="E15" s="254">
        <v>1</v>
      </c>
      <c r="F15" s="254">
        <v>20</v>
      </c>
      <c r="G15" s="254">
        <v>119</v>
      </c>
      <c r="H15" s="254">
        <f t="shared" si="2"/>
        <v>612</v>
      </c>
      <c r="I15" s="254">
        <v>75</v>
      </c>
      <c r="J15" s="254">
        <v>0</v>
      </c>
      <c r="K15" s="254">
        <v>1</v>
      </c>
      <c r="L15" s="254">
        <v>0</v>
      </c>
      <c r="M15" s="254">
        <f>254+254</f>
        <v>508</v>
      </c>
      <c r="N15" s="254">
        <v>0</v>
      </c>
      <c r="O15" s="254">
        <v>0</v>
      </c>
      <c r="P15" s="254">
        <v>0</v>
      </c>
      <c r="Q15" s="254">
        <v>1</v>
      </c>
      <c r="R15" s="254">
        <v>27</v>
      </c>
      <c r="S15" s="254">
        <f t="shared" si="3"/>
        <v>4392</v>
      </c>
      <c r="T15" s="254">
        <v>0</v>
      </c>
      <c r="U15" s="254">
        <f>2982+1410</f>
        <v>4392</v>
      </c>
      <c r="V15" s="254">
        <v>0</v>
      </c>
      <c r="W15" s="254">
        <v>0</v>
      </c>
      <c r="X15" s="254">
        <v>0</v>
      </c>
      <c r="Y15" s="254">
        <v>0</v>
      </c>
      <c r="Z15" s="254">
        <v>0</v>
      </c>
      <c r="AA15" s="254">
        <f t="shared" si="4"/>
        <v>0</v>
      </c>
      <c r="AB15" s="254">
        <v>0</v>
      </c>
      <c r="AC15" s="254">
        <v>0</v>
      </c>
      <c r="AD15" s="254">
        <v>0</v>
      </c>
      <c r="AE15" s="254">
        <v>0</v>
      </c>
      <c r="AF15" s="254">
        <v>0</v>
      </c>
      <c r="AG15" s="254">
        <v>0</v>
      </c>
      <c r="AH15" s="254">
        <f t="shared" si="5"/>
        <v>125</v>
      </c>
      <c r="AI15" s="254">
        <v>75</v>
      </c>
      <c r="AJ15" s="254">
        <v>50</v>
      </c>
      <c r="AK15" s="254">
        <v>0</v>
      </c>
      <c r="AL15" s="254">
        <f t="shared" si="6"/>
        <v>410</v>
      </c>
      <c r="AM15" s="254">
        <v>410</v>
      </c>
      <c r="AN15" s="254">
        <v>0</v>
      </c>
      <c r="AO15" s="254">
        <f t="shared" si="7"/>
        <v>0</v>
      </c>
      <c r="AP15" s="254">
        <v>0</v>
      </c>
      <c r="AQ15" s="254">
        <v>0</v>
      </c>
      <c r="AR15" s="254">
        <v>0</v>
      </c>
      <c r="AS15" s="254">
        <f t="shared" si="8"/>
        <v>0</v>
      </c>
      <c r="AT15" s="254">
        <v>0</v>
      </c>
      <c r="AU15" s="254">
        <v>0</v>
      </c>
      <c r="AV15" s="254">
        <f t="shared" si="9"/>
        <v>4300</v>
      </c>
      <c r="AW15" s="254">
        <v>0</v>
      </c>
      <c r="AX15" s="254">
        <v>0</v>
      </c>
      <c r="AY15" s="254">
        <v>0</v>
      </c>
      <c r="AZ15" s="254">
        <v>0</v>
      </c>
      <c r="BA15" s="254">
        <v>4300</v>
      </c>
      <c r="BB15" s="254">
        <f t="shared" si="10"/>
        <v>0</v>
      </c>
      <c r="BC15" s="254">
        <v>0</v>
      </c>
      <c r="BD15" s="254">
        <v>0</v>
      </c>
      <c r="BE15" s="254">
        <f t="shared" si="11"/>
        <v>0</v>
      </c>
      <c r="BF15" s="254">
        <v>0</v>
      </c>
      <c r="BG15" s="254">
        <v>0</v>
      </c>
      <c r="BH15" s="254">
        <v>0</v>
      </c>
      <c r="BI15" s="254">
        <v>0</v>
      </c>
      <c r="BJ15" s="254">
        <f t="shared" si="12"/>
        <v>0</v>
      </c>
      <c r="BK15" s="254">
        <v>0</v>
      </c>
      <c r="BL15" s="254">
        <v>0</v>
      </c>
    </row>
    <row r="16" customHeight="1" spans="1:64">
      <c r="A16" s="254" t="s">
        <v>389</v>
      </c>
      <c r="B16" s="254">
        <f t="shared" si="13"/>
        <v>6037</v>
      </c>
      <c r="C16" s="254">
        <f t="shared" si="1"/>
        <v>29</v>
      </c>
      <c r="D16" s="254">
        <v>29</v>
      </c>
      <c r="E16" s="254">
        <v>0</v>
      </c>
      <c r="F16" s="254">
        <v>0</v>
      </c>
      <c r="G16" s="254">
        <v>0</v>
      </c>
      <c r="H16" s="254">
        <f t="shared" si="2"/>
        <v>1778</v>
      </c>
      <c r="I16" s="254">
        <f>100+200+30</f>
        <v>330</v>
      </c>
      <c r="J16" s="254">
        <v>0</v>
      </c>
      <c r="K16" s="254">
        <v>8</v>
      </c>
      <c r="L16" s="254">
        <v>12</v>
      </c>
      <c r="M16" s="254">
        <f>40+50+100+360</f>
        <v>550</v>
      </c>
      <c r="N16" s="254">
        <v>0</v>
      </c>
      <c r="O16" s="254">
        <v>0</v>
      </c>
      <c r="P16" s="254">
        <v>0</v>
      </c>
      <c r="Q16" s="254">
        <v>2</v>
      </c>
      <c r="R16" s="254">
        <f>38+300+30+300+8+200</f>
        <v>876</v>
      </c>
      <c r="S16" s="254">
        <f t="shared" si="3"/>
        <v>9</v>
      </c>
      <c r="T16" s="254">
        <v>0</v>
      </c>
      <c r="U16" s="254">
        <v>7</v>
      </c>
      <c r="V16" s="254">
        <v>0</v>
      </c>
      <c r="W16" s="254">
        <v>0</v>
      </c>
      <c r="X16" s="254">
        <v>2</v>
      </c>
      <c r="Y16" s="254">
        <v>0</v>
      </c>
      <c r="Z16" s="254">
        <v>0</v>
      </c>
      <c r="AA16" s="254">
        <f t="shared" si="4"/>
        <v>0</v>
      </c>
      <c r="AB16" s="254">
        <v>0</v>
      </c>
      <c r="AC16" s="254">
        <v>0</v>
      </c>
      <c r="AD16" s="254">
        <v>0</v>
      </c>
      <c r="AE16" s="254">
        <v>0</v>
      </c>
      <c r="AF16" s="254">
        <v>0</v>
      </c>
      <c r="AG16" s="254">
        <v>0</v>
      </c>
      <c r="AH16" s="254">
        <f t="shared" si="5"/>
        <v>1121</v>
      </c>
      <c r="AI16" s="254">
        <v>89</v>
      </c>
      <c r="AJ16" s="254">
        <f>202+500+250+80</f>
        <v>1032</v>
      </c>
      <c r="AK16" s="254">
        <v>0</v>
      </c>
      <c r="AL16" s="254">
        <f t="shared" si="6"/>
        <v>2480</v>
      </c>
      <c r="AM16" s="254">
        <f>2080+400</f>
        <v>2480</v>
      </c>
      <c r="AN16" s="254">
        <v>0</v>
      </c>
      <c r="AO16" s="254">
        <f t="shared" si="7"/>
        <v>0</v>
      </c>
      <c r="AP16" s="254">
        <v>0</v>
      </c>
      <c r="AQ16" s="254">
        <v>0</v>
      </c>
      <c r="AR16" s="254">
        <v>0</v>
      </c>
      <c r="AS16" s="254">
        <f t="shared" si="8"/>
        <v>0</v>
      </c>
      <c r="AT16" s="254">
        <v>0</v>
      </c>
      <c r="AU16" s="254">
        <v>0</v>
      </c>
      <c r="AV16" s="254">
        <f t="shared" si="9"/>
        <v>620</v>
      </c>
      <c r="AW16" s="254">
        <v>0</v>
      </c>
      <c r="AX16" s="254">
        <v>0</v>
      </c>
      <c r="AY16" s="254">
        <v>0</v>
      </c>
      <c r="AZ16" s="254">
        <v>0</v>
      </c>
      <c r="BA16" s="254">
        <v>620</v>
      </c>
      <c r="BB16" s="254">
        <f t="shared" si="10"/>
        <v>0</v>
      </c>
      <c r="BC16" s="254">
        <v>0</v>
      </c>
      <c r="BD16" s="254">
        <v>0</v>
      </c>
      <c r="BE16" s="254">
        <f t="shared" si="11"/>
        <v>0</v>
      </c>
      <c r="BF16" s="254">
        <v>0</v>
      </c>
      <c r="BG16" s="254">
        <v>0</v>
      </c>
      <c r="BH16" s="254">
        <v>0</v>
      </c>
      <c r="BI16" s="254">
        <v>0</v>
      </c>
      <c r="BJ16" s="254">
        <f t="shared" si="12"/>
        <v>0</v>
      </c>
      <c r="BK16" s="254">
        <v>0</v>
      </c>
      <c r="BL16" s="254">
        <v>0</v>
      </c>
    </row>
    <row r="17" customHeight="1" spans="1:64">
      <c r="A17" s="254" t="s">
        <v>424</v>
      </c>
      <c r="B17" s="254">
        <f t="shared" si="13"/>
        <v>108</v>
      </c>
      <c r="C17" s="254">
        <f t="shared" si="1"/>
        <v>0</v>
      </c>
      <c r="D17" s="254">
        <v>0</v>
      </c>
      <c r="E17" s="254">
        <v>0</v>
      </c>
      <c r="F17" s="254">
        <v>0</v>
      </c>
      <c r="G17" s="254">
        <v>0</v>
      </c>
      <c r="H17" s="254">
        <f t="shared" si="2"/>
        <v>0</v>
      </c>
      <c r="I17" s="254">
        <v>0</v>
      </c>
      <c r="J17" s="254">
        <v>0</v>
      </c>
      <c r="K17" s="254">
        <v>0</v>
      </c>
      <c r="L17" s="254">
        <v>0</v>
      </c>
      <c r="M17" s="254">
        <v>0</v>
      </c>
      <c r="N17" s="254">
        <v>0</v>
      </c>
      <c r="O17" s="254">
        <v>0</v>
      </c>
      <c r="P17" s="254">
        <v>0</v>
      </c>
      <c r="Q17" s="254">
        <v>0</v>
      </c>
      <c r="R17" s="254">
        <v>0</v>
      </c>
      <c r="S17" s="254">
        <f t="shared" si="3"/>
        <v>108</v>
      </c>
      <c r="T17" s="254">
        <v>0</v>
      </c>
      <c r="U17" s="254">
        <v>108</v>
      </c>
      <c r="V17" s="254">
        <v>0</v>
      </c>
      <c r="W17" s="254">
        <v>0</v>
      </c>
      <c r="X17" s="254">
        <v>0</v>
      </c>
      <c r="Y17" s="254">
        <v>0</v>
      </c>
      <c r="Z17" s="254">
        <v>0</v>
      </c>
      <c r="AA17" s="254">
        <f t="shared" si="4"/>
        <v>0</v>
      </c>
      <c r="AB17" s="254">
        <v>0</v>
      </c>
      <c r="AC17" s="254">
        <v>0</v>
      </c>
      <c r="AD17" s="254">
        <v>0</v>
      </c>
      <c r="AE17" s="254">
        <v>0</v>
      </c>
      <c r="AF17" s="254">
        <v>0</v>
      </c>
      <c r="AG17" s="254">
        <v>0</v>
      </c>
      <c r="AH17" s="254">
        <f t="shared" si="5"/>
        <v>0</v>
      </c>
      <c r="AI17" s="254">
        <v>0</v>
      </c>
      <c r="AJ17" s="254">
        <v>0</v>
      </c>
      <c r="AK17" s="254">
        <v>0</v>
      </c>
      <c r="AL17" s="254">
        <f t="shared" si="6"/>
        <v>0</v>
      </c>
      <c r="AM17" s="254">
        <v>0</v>
      </c>
      <c r="AN17" s="254">
        <v>0</v>
      </c>
      <c r="AO17" s="254">
        <f t="shared" si="7"/>
        <v>0</v>
      </c>
      <c r="AP17" s="254">
        <v>0</v>
      </c>
      <c r="AQ17" s="254">
        <v>0</v>
      </c>
      <c r="AR17" s="254">
        <v>0</v>
      </c>
      <c r="AS17" s="254">
        <f t="shared" si="8"/>
        <v>0</v>
      </c>
      <c r="AT17" s="254">
        <v>0</v>
      </c>
      <c r="AU17" s="254">
        <v>0</v>
      </c>
      <c r="AV17" s="254">
        <f t="shared" si="9"/>
        <v>0</v>
      </c>
      <c r="AW17" s="254">
        <v>0</v>
      </c>
      <c r="AX17" s="254">
        <v>0</v>
      </c>
      <c r="AY17" s="254">
        <v>0</v>
      </c>
      <c r="AZ17" s="254">
        <v>0</v>
      </c>
      <c r="BA17" s="254">
        <v>0</v>
      </c>
      <c r="BB17" s="254">
        <f t="shared" si="10"/>
        <v>0</v>
      </c>
      <c r="BC17" s="254">
        <v>0</v>
      </c>
      <c r="BD17" s="254">
        <v>0</v>
      </c>
      <c r="BE17" s="254">
        <f t="shared" si="11"/>
        <v>0</v>
      </c>
      <c r="BF17" s="254">
        <v>0</v>
      </c>
      <c r="BG17" s="254">
        <v>0</v>
      </c>
      <c r="BH17" s="254">
        <v>0</v>
      </c>
      <c r="BI17" s="254">
        <v>0</v>
      </c>
      <c r="BJ17" s="254">
        <f t="shared" si="12"/>
        <v>0</v>
      </c>
      <c r="BK17" s="254">
        <v>0</v>
      </c>
      <c r="BL17" s="254">
        <v>0</v>
      </c>
    </row>
    <row r="18" s="273" customFormat="1" customHeight="1" spans="1:64">
      <c r="A18" s="278" t="s">
        <v>429</v>
      </c>
      <c r="B18" s="254">
        <f>C18+H18+S18+AA18+AH18+AL18+AS18+AV18+BB18+BE18+BJ18+AO18</f>
        <v>1552</v>
      </c>
      <c r="C18" s="279">
        <f>D18</f>
        <v>36</v>
      </c>
      <c r="D18" s="279">
        <v>36</v>
      </c>
      <c r="E18" s="279">
        <v>0</v>
      </c>
      <c r="F18" s="279">
        <v>0</v>
      </c>
      <c r="G18" s="279">
        <v>0</v>
      </c>
      <c r="H18" s="279">
        <f t="shared" si="2"/>
        <v>895</v>
      </c>
      <c r="I18" s="279">
        <v>362</v>
      </c>
      <c r="J18" s="279">
        <v>0</v>
      </c>
      <c r="K18" s="279">
        <v>0</v>
      </c>
      <c r="L18" s="279">
        <v>0</v>
      </c>
      <c r="M18" s="279">
        <f>4+300</f>
        <v>304</v>
      </c>
      <c r="N18" s="279">
        <v>0</v>
      </c>
      <c r="O18" s="279">
        <v>2</v>
      </c>
      <c r="P18" s="279">
        <v>25</v>
      </c>
      <c r="Q18" s="279">
        <v>0</v>
      </c>
      <c r="R18" s="279">
        <v>202</v>
      </c>
      <c r="S18" s="279">
        <v>0</v>
      </c>
      <c r="T18" s="279">
        <v>0</v>
      </c>
      <c r="U18" s="279">
        <v>0</v>
      </c>
      <c r="V18" s="279">
        <v>0</v>
      </c>
      <c r="W18" s="279">
        <v>0</v>
      </c>
      <c r="X18" s="279">
        <v>0</v>
      </c>
      <c r="Y18" s="279">
        <v>0</v>
      </c>
      <c r="Z18" s="279">
        <v>0</v>
      </c>
      <c r="AA18" s="279">
        <v>0</v>
      </c>
      <c r="AB18" s="279">
        <v>0</v>
      </c>
      <c r="AC18" s="279">
        <v>0</v>
      </c>
      <c r="AD18" s="279">
        <v>0</v>
      </c>
      <c r="AE18" s="279">
        <v>0</v>
      </c>
      <c r="AF18" s="279">
        <v>0</v>
      </c>
      <c r="AG18" s="279">
        <v>0</v>
      </c>
      <c r="AH18" s="279">
        <v>0</v>
      </c>
      <c r="AI18" s="279">
        <v>0</v>
      </c>
      <c r="AJ18" s="279">
        <v>0</v>
      </c>
      <c r="AK18" s="279">
        <v>0</v>
      </c>
      <c r="AL18" s="279">
        <v>0</v>
      </c>
      <c r="AM18" s="279">
        <v>0</v>
      </c>
      <c r="AN18" s="279">
        <v>0</v>
      </c>
      <c r="AO18" s="279">
        <f>AR18</f>
        <v>420</v>
      </c>
      <c r="AP18" s="279">
        <v>0</v>
      </c>
      <c r="AQ18" s="279">
        <v>0</v>
      </c>
      <c r="AR18" s="279">
        <f>120+300</f>
        <v>420</v>
      </c>
      <c r="AS18" s="279">
        <v>0</v>
      </c>
      <c r="AT18" s="279">
        <v>0</v>
      </c>
      <c r="AU18" s="279">
        <v>0</v>
      </c>
      <c r="AV18" s="279">
        <f>BA18</f>
        <v>201</v>
      </c>
      <c r="AW18" s="279">
        <v>0</v>
      </c>
      <c r="AX18" s="279">
        <v>0</v>
      </c>
      <c r="AY18" s="279">
        <v>0</v>
      </c>
      <c r="AZ18" s="279">
        <v>0</v>
      </c>
      <c r="BA18" s="279">
        <f>1+200</f>
        <v>201</v>
      </c>
      <c r="BB18" s="279">
        <v>0</v>
      </c>
      <c r="BC18" s="279">
        <v>0</v>
      </c>
      <c r="BD18" s="279">
        <v>0</v>
      </c>
      <c r="BE18" s="279">
        <v>0</v>
      </c>
      <c r="BF18" s="279">
        <v>0</v>
      </c>
      <c r="BG18" s="279">
        <v>0</v>
      </c>
      <c r="BH18" s="279">
        <v>0</v>
      </c>
      <c r="BI18" s="279">
        <v>0</v>
      </c>
      <c r="BJ18" s="279">
        <v>0</v>
      </c>
      <c r="BK18" s="279">
        <v>0</v>
      </c>
      <c r="BL18" s="279">
        <v>0</v>
      </c>
    </row>
    <row r="19" customHeight="1" spans="1:64">
      <c r="A19" s="254" t="s">
        <v>438</v>
      </c>
      <c r="B19" s="254">
        <f>C19+H19+S19+AA19+AH19+AL19+AS19+AV19+BB19+BE19+BJ19</f>
        <v>39</v>
      </c>
      <c r="C19" s="254">
        <f t="shared" ref="C19:C25" si="14">SUM(D19:G19)</f>
        <v>22</v>
      </c>
      <c r="D19" s="254">
        <v>22</v>
      </c>
      <c r="E19" s="254">
        <v>0</v>
      </c>
      <c r="F19" s="254">
        <v>0</v>
      </c>
      <c r="G19" s="254">
        <v>0</v>
      </c>
      <c r="H19" s="254">
        <f t="shared" si="2"/>
        <v>17</v>
      </c>
      <c r="I19" s="254">
        <v>14</v>
      </c>
      <c r="J19" s="254">
        <v>0</v>
      </c>
      <c r="K19" s="254">
        <v>0</v>
      </c>
      <c r="L19" s="254">
        <v>0</v>
      </c>
      <c r="M19" s="254">
        <v>2</v>
      </c>
      <c r="N19" s="254">
        <v>0</v>
      </c>
      <c r="O19" s="254">
        <v>0</v>
      </c>
      <c r="P19" s="254">
        <v>0</v>
      </c>
      <c r="Q19" s="254">
        <v>1</v>
      </c>
      <c r="R19" s="254">
        <v>0</v>
      </c>
      <c r="S19" s="254">
        <f t="shared" ref="S19:S25" si="15">SUM(T19:Z19)</f>
        <v>0</v>
      </c>
      <c r="T19" s="254">
        <v>0</v>
      </c>
      <c r="U19" s="254">
        <v>0</v>
      </c>
      <c r="V19" s="254">
        <v>0</v>
      </c>
      <c r="W19" s="254">
        <v>0</v>
      </c>
      <c r="X19" s="254">
        <v>0</v>
      </c>
      <c r="Y19" s="254">
        <v>0</v>
      </c>
      <c r="Z19" s="254">
        <v>0</v>
      </c>
      <c r="AA19" s="254">
        <f t="shared" ref="AA19:AA25" si="16">SUM(AB19:AG19)</f>
        <v>0</v>
      </c>
      <c r="AB19" s="254">
        <v>0</v>
      </c>
      <c r="AC19" s="254">
        <v>0</v>
      </c>
      <c r="AD19" s="254">
        <v>0</v>
      </c>
      <c r="AE19" s="254">
        <v>0</v>
      </c>
      <c r="AF19" s="254">
        <v>0</v>
      </c>
      <c r="AG19" s="254">
        <v>0</v>
      </c>
      <c r="AH19" s="254">
        <f>SUM(AI19:AK19)</f>
        <v>0</v>
      </c>
      <c r="AI19" s="254">
        <v>0</v>
      </c>
      <c r="AJ19" s="254">
        <v>0</v>
      </c>
      <c r="AK19" s="254">
        <v>0</v>
      </c>
      <c r="AL19" s="254">
        <f t="shared" ref="AL19:AL25" si="17">SUM(AM19:AN19)</f>
        <v>0</v>
      </c>
      <c r="AM19" s="254">
        <v>0</v>
      </c>
      <c r="AN19" s="254">
        <v>0</v>
      </c>
      <c r="AO19" s="254">
        <f t="shared" ref="AO19:AO25" si="18">SUM(AP19:AR19)</f>
        <v>0</v>
      </c>
      <c r="AP19" s="254">
        <v>0</v>
      </c>
      <c r="AQ19" s="254">
        <v>0</v>
      </c>
      <c r="AR19" s="254">
        <v>0</v>
      </c>
      <c r="AS19" s="254">
        <f t="shared" ref="AS19:AS25" si="19">SUM(AT19:AU19)</f>
        <v>0</v>
      </c>
      <c r="AT19" s="254">
        <v>0</v>
      </c>
      <c r="AU19" s="254">
        <v>0</v>
      </c>
      <c r="AV19" s="254">
        <f t="shared" ref="AV19:AV25" si="20">SUM(AW19:BA19)</f>
        <v>0</v>
      </c>
      <c r="AW19" s="254">
        <v>0</v>
      </c>
      <c r="AX19" s="254">
        <v>0</v>
      </c>
      <c r="AY19" s="254">
        <v>0</v>
      </c>
      <c r="AZ19" s="254">
        <v>0</v>
      </c>
      <c r="BA19" s="254">
        <v>0</v>
      </c>
      <c r="BB19" s="254">
        <f t="shared" ref="BB19:BB25" si="21">SUM(BC19:BD19)</f>
        <v>0</v>
      </c>
      <c r="BC19" s="254">
        <v>0</v>
      </c>
      <c r="BD19" s="254">
        <v>0</v>
      </c>
      <c r="BE19" s="254">
        <f t="shared" ref="BE19:BE25" si="22">SUM(BF19:BI19)</f>
        <v>0</v>
      </c>
      <c r="BF19" s="254">
        <v>0</v>
      </c>
      <c r="BG19" s="254">
        <v>0</v>
      </c>
      <c r="BH19" s="254">
        <v>0</v>
      </c>
      <c r="BI19" s="254">
        <v>0</v>
      </c>
      <c r="BJ19" s="254">
        <f t="shared" ref="BJ19:BJ25" si="23">SUM(BK19:BL19)</f>
        <v>0</v>
      </c>
      <c r="BK19" s="254">
        <v>0</v>
      </c>
      <c r="BL19" s="254">
        <v>0</v>
      </c>
    </row>
    <row r="20" customHeight="1" spans="1:64">
      <c r="A20" s="254" t="s">
        <v>442</v>
      </c>
      <c r="B20" s="254">
        <v>63</v>
      </c>
      <c r="C20" s="254"/>
      <c r="D20" s="254"/>
      <c r="E20" s="254"/>
      <c r="F20" s="254"/>
      <c r="G20" s="254"/>
      <c r="H20" s="254">
        <v>63</v>
      </c>
      <c r="I20" s="254"/>
      <c r="J20" s="254"/>
      <c r="K20" s="254"/>
      <c r="L20" s="254"/>
      <c r="M20" s="254"/>
      <c r="N20" s="254"/>
      <c r="O20" s="254"/>
      <c r="P20" s="254"/>
      <c r="Q20" s="254"/>
      <c r="R20" s="254">
        <v>63</v>
      </c>
      <c r="S20" s="254"/>
      <c r="T20" s="254"/>
      <c r="U20" s="254"/>
      <c r="V20" s="254"/>
      <c r="W20" s="254"/>
      <c r="X20" s="254"/>
      <c r="Y20" s="254"/>
      <c r="Z20" s="254"/>
      <c r="AA20" s="254"/>
      <c r="AB20" s="254"/>
      <c r="AC20" s="254"/>
      <c r="AD20" s="254"/>
      <c r="AE20" s="254"/>
      <c r="AF20" s="254"/>
      <c r="AG20" s="254"/>
      <c r="AH20" s="254"/>
      <c r="AI20" s="254"/>
      <c r="AJ20" s="254"/>
      <c r="AK20" s="254"/>
      <c r="AL20" s="254"/>
      <c r="AM20" s="254"/>
      <c r="AN20" s="254"/>
      <c r="AO20" s="254"/>
      <c r="AP20" s="254"/>
      <c r="AQ20" s="254"/>
      <c r="AR20" s="254"/>
      <c r="AS20" s="254"/>
      <c r="AT20" s="254"/>
      <c r="AU20" s="254"/>
      <c r="AV20" s="254"/>
      <c r="AW20" s="254"/>
      <c r="AX20" s="254"/>
      <c r="AY20" s="254"/>
      <c r="AZ20" s="254"/>
      <c r="BA20" s="254"/>
      <c r="BB20" s="254"/>
      <c r="BC20" s="254"/>
      <c r="BD20" s="254"/>
      <c r="BE20" s="254"/>
      <c r="BF20" s="254"/>
      <c r="BG20" s="254"/>
      <c r="BH20" s="254"/>
      <c r="BI20" s="254"/>
      <c r="BJ20" s="254"/>
      <c r="BK20" s="254"/>
      <c r="BL20" s="254"/>
    </row>
    <row r="21" customHeight="1" spans="1:64">
      <c r="A21" s="254" t="s">
        <v>445</v>
      </c>
      <c r="B21" s="254">
        <f>C21+H21+S21+AA21+AH21+AL21+AS21+AV21+BB21+BE21+BJ21</f>
        <v>345</v>
      </c>
      <c r="C21" s="254">
        <f t="shared" si="14"/>
        <v>183</v>
      </c>
      <c r="D21" s="254">
        <v>183</v>
      </c>
      <c r="E21" s="254">
        <v>0</v>
      </c>
      <c r="F21" s="254">
        <v>0</v>
      </c>
      <c r="G21" s="254">
        <v>0</v>
      </c>
      <c r="H21" s="254">
        <f t="shared" ref="H21:H25" si="24">SUM(I21:R21)</f>
        <v>56</v>
      </c>
      <c r="I21" s="254">
        <v>25</v>
      </c>
      <c r="J21" s="254">
        <v>0</v>
      </c>
      <c r="K21" s="254">
        <v>0</v>
      </c>
      <c r="L21" s="254">
        <v>0</v>
      </c>
      <c r="M21" s="254">
        <v>20</v>
      </c>
      <c r="N21" s="254">
        <v>0</v>
      </c>
      <c r="O21" s="254">
        <v>0</v>
      </c>
      <c r="P21" s="254">
        <v>0</v>
      </c>
      <c r="Q21" s="254">
        <v>1</v>
      </c>
      <c r="R21" s="254">
        <v>10</v>
      </c>
      <c r="S21" s="254">
        <f t="shared" si="15"/>
        <v>0</v>
      </c>
      <c r="T21" s="254">
        <v>0</v>
      </c>
      <c r="U21" s="254">
        <v>0</v>
      </c>
      <c r="V21" s="254">
        <v>0</v>
      </c>
      <c r="W21" s="254">
        <v>0</v>
      </c>
      <c r="X21" s="254">
        <v>0</v>
      </c>
      <c r="Y21" s="254">
        <v>0</v>
      </c>
      <c r="Z21" s="254">
        <v>0</v>
      </c>
      <c r="AA21" s="254">
        <f t="shared" si="16"/>
        <v>0</v>
      </c>
      <c r="AB21" s="254">
        <v>0</v>
      </c>
      <c r="AC21" s="254">
        <v>0</v>
      </c>
      <c r="AD21" s="254">
        <v>0</v>
      </c>
      <c r="AE21" s="254">
        <v>0</v>
      </c>
      <c r="AF21" s="254">
        <v>0</v>
      </c>
      <c r="AG21" s="254">
        <v>0</v>
      </c>
      <c r="AH21" s="254">
        <f>SUM(AI21:AK21)</f>
        <v>106</v>
      </c>
      <c r="AI21" s="254">
        <v>0</v>
      </c>
      <c r="AJ21" s="254">
        <v>106</v>
      </c>
      <c r="AK21" s="254">
        <v>0</v>
      </c>
      <c r="AL21" s="254">
        <f t="shared" si="17"/>
        <v>0</v>
      </c>
      <c r="AM21" s="254">
        <v>0</v>
      </c>
      <c r="AN21" s="254">
        <v>0</v>
      </c>
      <c r="AO21" s="254">
        <f t="shared" si="18"/>
        <v>0</v>
      </c>
      <c r="AP21" s="254">
        <v>0</v>
      </c>
      <c r="AQ21" s="254">
        <v>0</v>
      </c>
      <c r="AR21" s="254">
        <v>0</v>
      </c>
      <c r="AS21" s="254">
        <f t="shared" si="19"/>
        <v>0</v>
      </c>
      <c r="AT21" s="254">
        <v>0</v>
      </c>
      <c r="AU21" s="254">
        <v>0</v>
      </c>
      <c r="AV21" s="254">
        <f t="shared" si="20"/>
        <v>0</v>
      </c>
      <c r="AW21" s="254">
        <v>0</v>
      </c>
      <c r="AX21" s="254">
        <v>0</v>
      </c>
      <c r="AY21" s="254">
        <v>0</v>
      </c>
      <c r="AZ21" s="254">
        <v>0</v>
      </c>
      <c r="BA21" s="254">
        <v>0</v>
      </c>
      <c r="BB21" s="254">
        <f t="shared" si="21"/>
        <v>0</v>
      </c>
      <c r="BC21" s="254">
        <v>0</v>
      </c>
      <c r="BD21" s="254">
        <v>0</v>
      </c>
      <c r="BE21" s="254">
        <f t="shared" si="22"/>
        <v>0</v>
      </c>
      <c r="BF21" s="254">
        <v>0</v>
      </c>
      <c r="BG21" s="254">
        <v>0</v>
      </c>
      <c r="BH21" s="254">
        <v>0</v>
      </c>
      <c r="BI21" s="254">
        <v>0</v>
      </c>
      <c r="BJ21" s="254">
        <f t="shared" si="23"/>
        <v>0</v>
      </c>
      <c r="BK21" s="254">
        <v>0</v>
      </c>
      <c r="BL21" s="254">
        <v>0</v>
      </c>
    </row>
    <row r="22" customHeight="1" spans="1:64">
      <c r="A22" s="254" t="s">
        <v>453</v>
      </c>
      <c r="B22" s="254">
        <f>C22+H22+S22+AA22+AH22+AL22+AS22+AV22+BB22+BE22+BJ22</f>
        <v>13077</v>
      </c>
      <c r="C22" s="254">
        <f t="shared" si="14"/>
        <v>174</v>
      </c>
      <c r="D22" s="254">
        <v>0</v>
      </c>
      <c r="E22" s="254">
        <v>0</v>
      </c>
      <c r="F22" s="254">
        <v>174</v>
      </c>
      <c r="G22" s="254">
        <v>0</v>
      </c>
      <c r="H22" s="254">
        <f t="shared" si="24"/>
        <v>3000</v>
      </c>
      <c r="I22" s="254">
        <v>0</v>
      </c>
      <c r="J22" s="254">
        <v>0</v>
      </c>
      <c r="K22" s="254">
        <v>0</v>
      </c>
      <c r="L22" s="254">
        <v>0</v>
      </c>
      <c r="M22" s="254">
        <v>0</v>
      </c>
      <c r="N22" s="254">
        <v>0</v>
      </c>
      <c r="O22" s="254">
        <v>0</v>
      </c>
      <c r="P22" s="254">
        <v>0</v>
      </c>
      <c r="Q22" s="254">
        <v>0</v>
      </c>
      <c r="R22" s="254">
        <v>3000</v>
      </c>
      <c r="S22" s="254">
        <f t="shared" si="15"/>
        <v>9003</v>
      </c>
      <c r="T22" s="254">
        <v>0</v>
      </c>
      <c r="U22" s="254">
        <v>9003</v>
      </c>
      <c r="V22" s="254">
        <v>0</v>
      </c>
      <c r="W22" s="254">
        <v>0</v>
      </c>
      <c r="X22" s="254">
        <v>0</v>
      </c>
      <c r="Y22" s="254">
        <v>0</v>
      </c>
      <c r="Z22" s="254">
        <v>0</v>
      </c>
      <c r="AA22" s="254">
        <f t="shared" si="16"/>
        <v>0</v>
      </c>
      <c r="AB22" s="254">
        <v>0</v>
      </c>
      <c r="AC22" s="254">
        <v>0</v>
      </c>
      <c r="AD22" s="254">
        <v>0</v>
      </c>
      <c r="AE22" s="254">
        <v>0</v>
      </c>
      <c r="AF22" s="254">
        <v>0</v>
      </c>
      <c r="AG22" s="254">
        <v>0</v>
      </c>
      <c r="AH22" s="254">
        <f>SUM(AI22:AK22)</f>
        <v>900</v>
      </c>
      <c r="AI22" s="254">
        <v>850</v>
      </c>
      <c r="AJ22" s="254">
        <v>50</v>
      </c>
      <c r="AK22" s="254">
        <v>0</v>
      </c>
      <c r="AL22" s="254">
        <f t="shared" si="17"/>
        <v>0</v>
      </c>
      <c r="AM22" s="254">
        <v>0</v>
      </c>
      <c r="AN22" s="254">
        <v>0</v>
      </c>
      <c r="AO22" s="254">
        <f t="shared" si="18"/>
        <v>0</v>
      </c>
      <c r="AP22" s="254">
        <v>0</v>
      </c>
      <c r="AQ22" s="254">
        <v>0</v>
      </c>
      <c r="AR22" s="254">
        <v>0</v>
      </c>
      <c r="AS22" s="254">
        <f t="shared" si="19"/>
        <v>0</v>
      </c>
      <c r="AT22" s="254">
        <v>0</v>
      </c>
      <c r="AU22" s="254">
        <v>0</v>
      </c>
      <c r="AV22" s="254">
        <f t="shared" si="20"/>
        <v>0</v>
      </c>
      <c r="AW22" s="254">
        <v>0</v>
      </c>
      <c r="AX22" s="254">
        <v>0</v>
      </c>
      <c r="AY22" s="254">
        <v>0</v>
      </c>
      <c r="AZ22" s="254">
        <v>0</v>
      </c>
      <c r="BA22" s="254">
        <v>0</v>
      </c>
      <c r="BB22" s="254">
        <f t="shared" si="21"/>
        <v>0</v>
      </c>
      <c r="BC22" s="254">
        <v>0</v>
      </c>
      <c r="BD22" s="254">
        <v>0</v>
      </c>
      <c r="BE22" s="254">
        <f t="shared" si="22"/>
        <v>0</v>
      </c>
      <c r="BF22" s="254">
        <v>0</v>
      </c>
      <c r="BG22" s="254">
        <v>0</v>
      </c>
      <c r="BH22" s="254">
        <v>0</v>
      </c>
      <c r="BI22" s="254">
        <v>0</v>
      </c>
      <c r="BJ22" s="254">
        <f t="shared" si="23"/>
        <v>0</v>
      </c>
      <c r="BK22" s="254">
        <v>0</v>
      </c>
      <c r="BL22" s="254">
        <v>0</v>
      </c>
    </row>
    <row r="23" customHeight="1" spans="1:64">
      <c r="A23" s="254" t="s">
        <v>465</v>
      </c>
      <c r="B23" s="254">
        <f>C23+H23+S23+AA23+AH23+AL23+AS23+AV23+BB23+BE23+BJ23</f>
        <v>423</v>
      </c>
      <c r="C23" s="254">
        <f t="shared" si="14"/>
        <v>72</v>
      </c>
      <c r="D23" s="254">
        <v>22</v>
      </c>
      <c r="E23" s="254">
        <v>0</v>
      </c>
      <c r="F23" s="254">
        <v>0</v>
      </c>
      <c r="G23" s="254">
        <v>50</v>
      </c>
      <c r="H23" s="254">
        <f t="shared" si="24"/>
        <v>242</v>
      </c>
      <c r="I23" s="254">
        <v>70</v>
      </c>
      <c r="J23" s="254">
        <v>0</v>
      </c>
      <c r="K23" s="254">
        <v>2</v>
      </c>
      <c r="L23" s="254">
        <v>100</v>
      </c>
      <c r="M23" s="254">
        <v>14</v>
      </c>
      <c r="N23" s="254">
        <v>0</v>
      </c>
      <c r="O23" s="254">
        <v>0</v>
      </c>
      <c r="P23" s="254">
        <v>0</v>
      </c>
      <c r="Q23" s="254">
        <v>51</v>
      </c>
      <c r="R23" s="254">
        <v>5</v>
      </c>
      <c r="S23" s="254">
        <f t="shared" si="15"/>
        <v>50</v>
      </c>
      <c r="T23" s="254">
        <v>0</v>
      </c>
      <c r="U23" s="254">
        <v>0</v>
      </c>
      <c r="V23" s="254">
        <v>0</v>
      </c>
      <c r="W23" s="254">
        <v>0</v>
      </c>
      <c r="X23" s="254">
        <v>50</v>
      </c>
      <c r="Y23" s="254">
        <v>0</v>
      </c>
      <c r="Z23" s="254">
        <v>0</v>
      </c>
      <c r="AA23" s="254">
        <f t="shared" si="16"/>
        <v>0</v>
      </c>
      <c r="AB23" s="254">
        <v>0</v>
      </c>
      <c r="AC23" s="254">
        <v>0</v>
      </c>
      <c r="AD23" s="254">
        <v>0</v>
      </c>
      <c r="AE23" s="254">
        <v>0</v>
      </c>
      <c r="AF23" s="254">
        <v>0</v>
      </c>
      <c r="AG23" s="254">
        <v>0</v>
      </c>
      <c r="AH23" s="254">
        <f>SUM(AI23:AK23)</f>
        <v>59</v>
      </c>
      <c r="AI23" s="254">
        <v>0</v>
      </c>
      <c r="AJ23" s="254">
        <v>59</v>
      </c>
      <c r="AK23" s="254">
        <v>0</v>
      </c>
      <c r="AL23" s="254">
        <f t="shared" si="17"/>
        <v>0</v>
      </c>
      <c r="AM23" s="254">
        <v>0</v>
      </c>
      <c r="AN23" s="254">
        <v>0</v>
      </c>
      <c r="AO23" s="254">
        <f t="shared" si="18"/>
        <v>0</v>
      </c>
      <c r="AP23" s="254">
        <v>0</v>
      </c>
      <c r="AQ23" s="254">
        <v>0</v>
      </c>
      <c r="AR23" s="254">
        <v>0</v>
      </c>
      <c r="AS23" s="254">
        <f t="shared" si="19"/>
        <v>0</v>
      </c>
      <c r="AT23" s="254">
        <v>0</v>
      </c>
      <c r="AU23" s="254">
        <v>0</v>
      </c>
      <c r="AV23" s="254">
        <f t="shared" si="20"/>
        <v>0</v>
      </c>
      <c r="AW23" s="254">
        <v>0</v>
      </c>
      <c r="AX23" s="254">
        <v>0</v>
      </c>
      <c r="AY23" s="254">
        <v>0</v>
      </c>
      <c r="AZ23" s="254">
        <v>0</v>
      </c>
      <c r="BA23" s="254">
        <v>0</v>
      </c>
      <c r="BB23" s="254">
        <f t="shared" si="21"/>
        <v>0</v>
      </c>
      <c r="BC23" s="254">
        <v>0</v>
      </c>
      <c r="BD23" s="254">
        <v>0</v>
      </c>
      <c r="BE23" s="254">
        <f t="shared" si="22"/>
        <v>0</v>
      </c>
      <c r="BF23" s="254">
        <v>0</v>
      </c>
      <c r="BG23" s="254">
        <v>0</v>
      </c>
      <c r="BH23" s="254">
        <v>0</v>
      </c>
      <c r="BI23" s="254">
        <v>0</v>
      </c>
      <c r="BJ23" s="254">
        <f t="shared" si="23"/>
        <v>0</v>
      </c>
      <c r="BK23" s="254">
        <v>0</v>
      </c>
      <c r="BL23" s="254">
        <v>0</v>
      </c>
    </row>
    <row r="24" customHeight="1" spans="1:64">
      <c r="A24" s="254" t="s">
        <v>475</v>
      </c>
      <c r="B24" s="254">
        <f>C24+H24+S24+AA24+AH24+AL24+AS24+AV24+BB24+BE24+BJ24</f>
        <v>800</v>
      </c>
      <c r="C24" s="254">
        <f t="shared" si="14"/>
        <v>0</v>
      </c>
      <c r="D24" s="254">
        <v>0</v>
      </c>
      <c r="E24" s="254">
        <v>0</v>
      </c>
      <c r="F24" s="254">
        <v>0</v>
      </c>
      <c r="G24" s="254">
        <v>0</v>
      </c>
      <c r="H24" s="254">
        <f t="shared" si="24"/>
        <v>0</v>
      </c>
      <c r="I24" s="254">
        <v>0</v>
      </c>
      <c r="J24" s="254">
        <v>0</v>
      </c>
      <c r="K24" s="254">
        <v>0</v>
      </c>
      <c r="L24" s="254">
        <v>0</v>
      </c>
      <c r="M24" s="254">
        <v>0</v>
      </c>
      <c r="N24" s="254">
        <v>0</v>
      </c>
      <c r="O24" s="254">
        <v>0</v>
      </c>
      <c r="P24" s="254">
        <v>0</v>
      </c>
      <c r="Q24" s="254">
        <v>0</v>
      </c>
      <c r="R24" s="254">
        <v>0</v>
      </c>
      <c r="S24" s="254">
        <f t="shared" si="15"/>
        <v>0</v>
      </c>
      <c r="T24" s="254">
        <v>0</v>
      </c>
      <c r="U24" s="254"/>
      <c r="V24" s="254">
        <v>0</v>
      </c>
      <c r="W24" s="254">
        <v>0</v>
      </c>
      <c r="X24" s="254">
        <v>0</v>
      </c>
      <c r="Y24" s="254">
        <v>0</v>
      </c>
      <c r="Z24" s="254">
        <v>0</v>
      </c>
      <c r="AA24" s="254">
        <f t="shared" si="16"/>
        <v>0</v>
      </c>
      <c r="AB24" s="254">
        <v>0</v>
      </c>
      <c r="AC24" s="254">
        <v>0</v>
      </c>
      <c r="AD24" s="254">
        <v>0</v>
      </c>
      <c r="AE24" s="254">
        <v>0</v>
      </c>
      <c r="AF24" s="254">
        <v>0</v>
      </c>
      <c r="AG24" s="254">
        <v>0</v>
      </c>
      <c r="AH24" s="254">
        <f>SUM(AI24:AK24)</f>
        <v>0</v>
      </c>
      <c r="AI24" s="254">
        <v>0</v>
      </c>
      <c r="AJ24" s="254">
        <v>0</v>
      </c>
      <c r="AK24" s="254">
        <v>0</v>
      </c>
      <c r="AL24" s="254">
        <f t="shared" si="17"/>
        <v>0</v>
      </c>
      <c r="AM24" s="254">
        <v>0</v>
      </c>
      <c r="AN24" s="254">
        <v>0</v>
      </c>
      <c r="AO24" s="254">
        <f t="shared" si="18"/>
        <v>0</v>
      </c>
      <c r="AP24" s="254">
        <v>0</v>
      </c>
      <c r="AQ24" s="254">
        <v>0</v>
      </c>
      <c r="AR24" s="254">
        <v>0</v>
      </c>
      <c r="AS24" s="254">
        <f t="shared" si="19"/>
        <v>0</v>
      </c>
      <c r="AT24" s="254">
        <v>0</v>
      </c>
      <c r="AU24" s="254">
        <v>0</v>
      </c>
      <c r="AV24" s="254">
        <f t="shared" si="20"/>
        <v>0</v>
      </c>
      <c r="AW24" s="254">
        <v>0</v>
      </c>
      <c r="AX24" s="254">
        <v>0</v>
      </c>
      <c r="AY24" s="254">
        <v>0</v>
      </c>
      <c r="AZ24" s="254">
        <v>0</v>
      </c>
      <c r="BA24" s="254">
        <v>0</v>
      </c>
      <c r="BB24" s="254">
        <f t="shared" si="21"/>
        <v>0</v>
      </c>
      <c r="BC24" s="254">
        <v>0</v>
      </c>
      <c r="BD24" s="254">
        <v>0</v>
      </c>
      <c r="BE24" s="254">
        <f t="shared" si="22"/>
        <v>0</v>
      </c>
      <c r="BF24" s="254">
        <v>0</v>
      </c>
      <c r="BG24" s="254">
        <v>0</v>
      </c>
      <c r="BH24" s="254">
        <v>0</v>
      </c>
      <c r="BI24" s="254">
        <v>0</v>
      </c>
      <c r="BJ24" s="254">
        <f t="shared" si="23"/>
        <v>800</v>
      </c>
      <c r="BK24" s="254">
        <v>800</v>
      </c>
      <c r="BL24" s="254"/>
    </row>
    <row r="25" customHeight="1" spans="1:64">
      <c r="A25" s="254" t="s">
        <v>483</v>
      </c>
      <c r="B25" s="254">
        <f>C25+H25+S25+AA25+AH25+AL25+AS25+AV25+BB25+BE25+BJ25</f>
        <v>4904</v>
      </c>
      <c r="C25" s="254">
        <f t="shared" si="14"/>
        <v>0</v>
      </c>
      <c r="D25" s="254">
        <v>0</v>
      </c>
      <c r="E25" s="254">
        <v>0</v>
      </c>
      <c r="F25" s="254">
        <v>0</v>
      </c>
      <c r="G25" s="254">
        <v>0</v>
      </c>
      <c r="H25" s="254">
        <f t="shared" si="24"/>
        <v>0</v>
      </c>
      <c r="I25" s="254">
        <v>0</v>
      </c>
      <c r="J25" s="254">
        <v>0</v>
      </c>
      <c r="K25" s="254">
        <v>0</v>
      </c>
      <c r="L25" s="254">
        <v>0</v>
      </c>
      <c r="M25" s="254">
        <v>0</v>
      </c>
      <c r="N25" s="254">
        <v>0</v>
      </c>
      <c r="O25" s="254">
        <v>0</v>
      </c>
      <c r="P25" s="254">
        <v>0</v>
      </c>
      <c r="Q25" s="254">
        <v>0</v>
      </c>
      <c r="R25" s="254">
        <v>0</v>
      </c>
      <c r="S25" s="254">
        <f t="shared" si="15"/>
        <v>0</v>
      </c>
      <c r="T25" s="254">
        <v>0</v>
      </c>
      <c r="U25" s="254">
        <v>0</v>
      </c>
      <c r="V25" s="254">
        <v>0</v>
      </c>
      <c r="W25" s="254">
        <v>0</v>
      </c>
      <c r="X25" s="254">
        <v>0</v>
      </c>
      <c r="Y25" s="254">
        <v>0</v>
      </c>
      <c r="Z25" s="254">
        <v>0</v>
      </c>
      <c r="AA25" s="254">
        <f t="shared" si="16"/>
        <v>0</v>
      </c>
      <c r="AB25" s="254">
        <v>0</v>
      </c>
      <c r="AC25" s="254">
        <v>0</v>
      </c>
      <c r="AD25" s="254">
        <v>0</v>
      </c>
      <c r="AE25" s="254">
        <v>0</v>
      </c>
      <c r="AF25" s="254">
        <v>0</v>
      </c>
      <c r="AG25" s="254">
        <v>0</v>
      </c>
      <c r="AH25" s="254">
        <f>SUM(AI25:AK25)</f>
        <v>0</v>
      </c>
      <c r="AI25" s="254">
        <v>0</v>
      </c>
      <c r="AJ25" s="254">
        <v>0</v>
      </c>
      <c r="AK25" s="254">
        <v>0</v>
      </c>
      <c r="AL25" s="254">
        <f t="shared" si="17"/>
        <v>0</v>
      </c>
      <c r="AM25" s="254">
        <v>0</v>
      </c>
      <c r="AN25" s="254">
        <v>0</v>
      </c>
      <c r="AO25" s="254">
        <f t="shared" si="18"/>
        <v>0</v>
      </c>
      <c r="AP25" s="254">
        <v>0</v>
      </c>
      <c r="AQ25" s="254">
        <v>0</v>
      </c>
      <c r="AR25" s="254">
        <v>0</v>
      </c>
      <c r="AS25" s="254">
        <f t="shared" si="19"/>
        <v>0</v>
      </c>
      <c r="AT25" s="254">
        <v>0</v>
      </c>
      <c r="AU25" s="254">
        <v>0</v>
      </c>
      <c r="AV25" s="254">
        <f t="shared" si="20"/>
        <v>0</v>
      </c>
      <c r="AW25" s="254">
        <v>0</v>
      </c>
      <c r="AX25" s="254">
        <v>0</v>
      </c>
      <c r="AY25" s="254">
        <v>0</v>
      </c>
      <c r="AZ25" s="254">
        <v>0</v>
      </c>
      <c r="BA25" s="254">
        <v>0</v>
      </c>
      <c r="BB25" s="254">
        <f t="shared" si="21"/>
        <v>0</v>
      </c>
      <c r="BC25" s="254">
        <v>0</v>
      </c>
      <c r="BD25" s="254">
        <v>0</v>
      </c>
      <c r="BE25" s="254">
        <f t="shared" si="22"/>
        <v>4904</v>
      </c>
      <c r="BF25" s="254">
        <v>4904</v>
      </c>
      <c r="BG25" s="254">
        <v>0</v>
      </c>
      <c r="BH25" s="254">
        <v>0</v>
      </c>
      <c r="BI25" s="254">
        <v>0</v>
      </c>
      <c r="BJ25" s="254">
        <f t="shared" si="23"/>
        <v>0</v>
      </c>
      <c r="BK25" s="254">
        <v>0</v>
      </c>
      <c r="BL25" s="254">
        <v>0</v>
      </c>
    </row>
  </sheetData>
  <mergeCells count="14">
    <mergeCell ref="A1:BL1"/>
    <mergeCell ref="BK2:BL2"/>
    <mergeCell ref="C3:G3"/>
    <mergeCell ref="H3:R3"/>
    <mergeCell ref="S3:Z3"/>
    <mergeCell ref="AA3:AG3"/>
    <mergeCell ref="AH3:AK3"/>
    <mergeCell ref="AL3:AN3"/>
    <mergeCell ref="AO3:AR3"/>
    <mergeCell ref="AS3:AU3"/>
    <mergeCell ref="AV3:BA3"/>
    <mergeCell ref="BB3:BD3"/>
    <mergeCell ref="BE3:BI3"/>
    <mergeCell ref="BJ3:BL3"/>
  </mergeCells>
  <printOptions horizontalCentered="1"/>
  <pageMargins left="0.432638888888889" right="0.55" top="0.865277777777778" bottom="0.865277777777778" header="0.511805555555556" footer="0.511805555555556"/>
  <pageSetup paperSize="8" scale="65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F94"/>
  <sheetViews>
    <sheetView showZeros="0" workbookViewId="0">
      <pane ySplit="4" topLeftCell="A53" activePane="bottomLeft" state="frozenSplit"/>
      <selection/>
      <selection pane="bottomLeft" activeCell="G50" sqref="G50"/>
    </sheetView>
  </sheetViews>
  <sheetFormatPr defaultColWidth="9" defaultRowHeight="12" outlineLevelCol="5"/>
  <cols>
    <col min="1" max="1" width="41.25" style="190" customWidth="1"/>
    <col min="2" max="2" width="38.125" style="190" customWidth="1"/>
    <col min="3" max="16384" width="9" style="190"/>
  </cols>
  <sheetData>
    <row r="1" ht="28.9" customHeight="1" spans="1:6">
      <c r="A1" s="259" t="s">
        <v>547</v>
      </c>
      <c r="B1" s="5"/>
      <c r="C1" s="203"/>
      <c r="D1" s="203"/>
      <c r="E1" s="203"/>
      <c r="F1" s="203"/>
    </row>
    <row r="2" s="256" customFormat="1" ht="18.75" customHeight="1" spans="1:6">
      <c r="A2" s="93" t="s">
        <v>548</v>
      </c>
      <c r="B2" s="260" t="s">
        <v>49</v>
      </c>
      <c r="C2" s="261"/>
      <c r="D2" s="261"/>
      <c r="E2" s="261"/>
      <c r="F2" s="261"/>
    </row>
    <row r="3" s="257" customFormat="1" ht="13.9" customHeight="1" spans="1:6">
      <c r="A3" s="262" t="s">
        <v>549</v>
      </c>
      <c r="B3" s="263" t="s">
        <v>160</v>
      </c>
      <c r="C3" s="264"/>
      <c r="D3" s="264"/>
      <c r="E3" s="264"/>
      <c r="F3" s="264"/>
    </row>
    <row r="4" s="258" customFormat="1" ht="13.9" customHeight="1" spans="1:6">
      <c r="A4" s="262" t="s">
        <v>164</v>
      </c>
      <c r="B4" s="265">
        <f>B5+B26+B29+B39+B43+B54+B67+B72+B79+B83+B86+B89+B92</f>
        <v>21080</v>
      </c>
      <c r="C4" s="266"/>
      <c r="D4" s="266"/>
      <c r="E4" s="266"/>
      <c r="F4" s="266"/>
    </row>
    <row r="5" s="258" customFormat="1" ht="13.9" customHeight="1" spans="1:6">
      <c r="A5" s="267" t="s">
        <v>166</v>
      </c>
      <c r="B5" s="265">
        <f>B6+B11+B13+B15+B17+B19+B22+B24</f>
        <v>2941</v>
      </c>
      <c r="C5" s="266"/>
      <c r="D5" s="266"/>
      <c r="E5" s="266"/>
      <c r="F5" s="266"/>
    </row>
    <row r="6" s="258" customFormat="1" ht="13.9" customHeight="1" spans="1:6">
      <c r="A6" s="267" t="s">
        <v>550</v>
      </c>
      <c r="B6" s="265">
        <f>SUM(B7:B10)</f>
        <v>2157</v>
      </c>
      <c r="C6" s="266"/>
      <c r="D6" s="266"/>
      <c r="E6" s="266"/>
      <c r="F6" s="266"/>
    </row>
    <row r="7" s="258" customFormat="1" ht="13.9" customHeight="1" spans="1:6">
      <c r="A7" s="267" t="s">
        <v>170</v>
      </c>
      <c r="B7" s="268">
        <v>2033</v>
      </c>
      <c r="C7" s="266"/>
      <c r="D7" s="266"/>
      <c r="E7" s="266"/>
      <c r="F7" s="266"/>
    </row>
    <row r="8" s="258" customFormat="1" ht="13.9" customHeight="1" spans="1:6">
      <c r="A8" s="267" t="s">
        <v>185</v>
      </c>
      <c r="B8" s="268">
        <v>8</v>
      </c>
      <c r="C8" s="266"/>
      <c r="D8" s="266"/>
      <c r="E8" s="266"/>
      <c r="F8" s="266"/>
    </row>
    <row r="9" s="258" customFormat="1" ht="13.9" customHeight="1" spans="1:6">
      <c r="A9" s="267" t="s">
        <v>188</v>
      </c>
      <c r="B9" s="268">
        <v>96</v>
      </c>
      <c r="C9" s="266"/>
      <c r="D9" s="266"/>
      <c r="E9" s="266"/>
      <c r="F9" s="266"/>
    </row>
    <row r="10" s="258" customFormat="1" ht="13.9" customHeight="1" spans="1:6">
      <c r="A10" s="267" t="s">
        <v>189</v>
      </c>
      <c r="B10" s="268">
        <v>20</v>
      </c>
      <c r="C10" s="266"/>
      <c r="D10" s="266"/>
      <c r="E10" s="266"/>
      <c r="F10" s="266"/>
    </row>
    <row r="11" s="258" customFormat="1" ht="13.9" customHeight="1" spans="1:6">
      <c r="A11" s="267" t="s">
        <v>551</v>
      </c>
      <c r="B11" s="265">
        <f>B12</f>
        <v>48</v>
      </c>
      <c r="C11" s="266"/>
      <c r="D11" s="266"/>
      <c r="E11" s="266"/>
      <c r="F11" s="266"/>
    </row>
    <row r="12" s="258" customFormat="1" ht="13.9" customHeight="1" spans="1:6">
      <c r="A12" s="267" t="s">
        <v>170</v>
      </c>
      <c r="B12" s="268">
        <v>48</v>
      </c>
      <c r="C12" s="266"/>
      <c r="D12" s="266"/>
      <c r="E12" s="266"/>
      <c r="F12" s="266"/>
    </row>
    <row r="13" s="258" customFormat="1" ht="13.9" customHeight="1" spans="1:6">
      <c r="A13" s="267" t="s">
        <v>552</v>
      </c>
      <c r="B13" s="265">
        <f>B14</f>
        <v>44</v>
      </c>
      <c r="C13" s="266"/>
      <c r="D13" s="266"/>
      <c r="E13" s="266"/>
      <c r="F13" s="266"/>
    </row>
    <row r="14" s="258" customFormat="1" ht="13.9" customHeight="1" spans="1:6">
      <c r="A14" s="267" t="s">
        <v>170</v>
      </c>
      <c r="B14" s="268">
        <v>44</v>
      </c>
      <c r="C14" s="266"/>
      <c r="D14" s="266"/>
      <c r="E14" s="266"/>
      <c r="F14" s="266"/>
    </row>
    <row r="15" s="258" customFormat="1" ht="13.9" customHeight="1" spans="1:6">
      <c r="A15" s="267" t="s">
        <v>553</v>
      </c>
      <c r="B15" s="265">
        <f>B16</f>
        <v>213</v>
      </c>
      <c r="C15" s="266"/>
      <c r="D15" s="266"/>
      <c r="E15" s="266"/>
      <c r="F15" s="266"/>
    </row>
    <row r="16" s="258" customFormat="1" ht="13.9" customHeight="1" spans="1:6">
      <c r="A16" s="267" t="s">
        <v>170</v>
      </c>
      <c r="B16" s="268">
        <v>213</v>
      </c>
      <c r="C16" s="266"/>
      <c r="D16" s="266"/>
      <c r="E16" s="266"/>
      <c r="F16" s="266"/>
    </row>
    <row r="17" s="258" customFormat="1" ht="13.9" customHeight="1" spans="1:6">
      <c r="A17" s="267" t="s">
        <v>554</v>
      </c>
      <c r="B17" s="265">
        <f>B18</f>
        <v>55</v>
      </c>
      <c r="C17" s="266"/>
      <c r="D17" s="266"/>
      <c r="E17" s="266"/>
      <c r="F17" s="266"/>
    </row>
    <row r="18" s="258" customFormat="1" ht="13.9" customHeight="1" spans="1:6">
      <c r="A18" s="267" t="s">
        <v>170</v>
      </c>
      <c r="B18" s="268">
        <v>55</v>
      </c>
      <c r="C18" s="266"/>
      <c r="D18" s="266"/>
      <c r="E18" s="266"/>
      <c r="F18" s="266"/>
    </row>
    <row r="19" s="258" customFormat="1" ht="13.9" customHeight="1" spans="1:6">
      <c r="A19" s="267" t="s">
        <v>555</v>
      </c>
      <c r="B19" s="265">
        <f>B20+B21</f>
        <v>108</v>
      </c>
      <c r="C19" s="266"/>
      <c r="D19" s="266"/>
      <c r="E19" s="266"/>
      <c r="F19" s="266"/>
    </row>
    <row r="20" s="258" customFormat="1" ht="13.9" customHeight="1" spans="1:6">
      <c r="A20" s="267" t="s">
        <v>170</v>
      </c>
      <c r="B20" s="268">
        <v>34</v>
      </c>
      <c r="C20" s="266"/>
      <c r="D20" s="266"/>
      <c r="E20" s="266"/>
      <c r="F20" s="266"/>
    </row>
    <row r="21" s="258" customFormat="1" ht="13.9" customHeight="1" spans="1:6">
      <c r="A21" s="267" t="s">
        <v>191</v>
      </c>
      <c r="B21" s="268">
        <v>74</v>
      </c>
      <c r="C21" s="266"/>
      <c r="D21" s="266"/>
      <c r="E21" s="266"/>
      <c r="F21" s="266"/>
    </row>
    <row r="22" s="258" customFormat="1" ht="13.9" customHeight="1" spans="1:6">
      <c r="A22" s="267" t="s">
        <v>556</v>
      </c>
      <c r="B22" s="265">
        <f>B23</f>
        <v>59</v>
      </c>
      <c r="C22" s="266"/>
      <c r="D22" s="266"/>
      <c r="E22" s="266"/>
      <c r="F22" s="266"/>
    </row>
    <row r="23" s="258" customFormat="1" ht="13.9" customHeight="1" spans="1:6">
      <c r="A23" s="267" t="s">
        <v>170</v>
      </c>
      <c r="B23" s="268">
        <v>59</v>
      </c>
      <c r="C23" s="266"/>
      <c r="D23" s="266"/>
      <c r="E23" s="266"/>
      <c r="F23" s="266"/>
    </row>
    <row r="24" s="258" customFormat="1" ht="13.9" customHeight="1" spans="1:6">
      <c r="A24" s="267" t="s">
        <v>557</v>
      </c>
      <c r="B24" s="265">
        <f>B25</f>
        <v>257</v>
      </c>
      <c r="C24" s="266"/>
      <c r="D24" s="266"/>
      <c r="E24" s="266"/>
      <c r="F24" s="266"/>
    </row>
    <row r="25" s="258" customFormat="1" ht="13.9" customHeight="1" spans="1:6">
      <c r="A25" s="267" t="s">
        <v>170</v>
      </c>
      <c r="B25" s="268">
        <v>257</v>
      </c>
      <c r="C25" s="266"/>
      <c r="D25" s="266"/>
      <c r="E25" s="266"/>
      <c r="F25" s="266"/>
    </row>
    <row r="26" s="258" customFormat="1" ht="13.9" customHeight="1" spans="1:6">
      <c r="A26" s="267" t="s">
        <v>242</v>
      </c>
      <c r="B26" s="265">
        <f>B27</f>
        <v>1357</v>
      </c>
      <c r="C26" s="266"/>
      <c r="D26" s="266"/>
      <c r="E26" s="266"/>
      <c r="F26" s="266"/>
    </row>
    <row r="27" s="258" customFormat="1" ht="13.9" customHeight="1" spans="1:6">
      <c r="A27" s="267" t="s">
        <v>558</v>
      </c>
      <c r="B27" s="265">
        <f>B28</f>
        <v>1357</v>
      </c>
      <c r="C27" s="266"/>
      <c r="D27" s="266"/>
      <c r="E27" s="266"/>
      <c r="F27" s="266"/>
    </row>
    <row r="28" s="258" customFormat="1" ht="13.9" customHeight="1" spans="1:6">
      <c r="A28" s="267" t="s">
        <v>170</v>
      </c>
      <c r="B28" s="268">
        <v>1357</v>
      </c>
      <c r="C28" s="266"/>
      <c r="D28" s="266"/>
      <c r="E28" s="266"/>
      <c r="F28" s="266"/>
    </row>
    <row r="29" s="258" customFormat="1" ht="13.9" customHeight="1" spans="1:6">
      <c r="A29" s="267" t="s">
        <v>255</v>
      </c>
      <c r="B29" s="265">
        <f>B30+B32+B37</f>
        <v>10906</v>
      </c>
      <c r="C29" s="266"/>
      <c r="D29" s="266"/>
      <c r="E29" s="266"/>
      <c r="F29" s="266"/>
    </row>
    <row r="30" s="258" customFormat="1" ht="13.9" customHeight="1" spans="1:6">
      <c r="A30" s="267" t="s">
        <v>559</v>
      </c>
      <c r="B30" s="265">
        <f>B31</f>
        <v>44</v>
      </c>
      <c r="C30" s="266"/>
      <c r="D30" s="266"/>
      <c r="E30" s="266"/>
      <c r="F30" s="266"/>
    </row>
    <row r="31" s="258" customFormat="1" ht="13.9" customHeight="1" spans="1:6">
      <c r="A31" s="267" t="s">
        <v>170</v>
      </c>
      <c r="B31" s="268">
        <v>44</v>
      </c>
      <c r="C31" s="266"/>
      <c r="D31" s="266"/>
      <c r="E31" s="266"/>
      <c r="F31" s="266"/>
    </row>
    <row r="32" s="258" customFormat="1" ht="13.9" customHeight="1" spans="1:6">
      <c r="A32" s="267" t="s">
        <v>560</v>
      </c>
      <c r="B32" s="265">
        <f>SUM(B33:B36)</f>
        <v>10787</v>
      </c>
      <c r="C32" s="266"/>
      <c r="D32" s="266"/>
      <c r="E32" s="266"/>
      <c r="F32" s="266"/>
    </row>
    <row r="33" s="258" customFormat="1" ht="13.9" customHeight="1" spans="1:6">
      <c r="A33" s="267" t="s">
        <v>258</v>
      </c>
      <c r="B33" s="268">
        <v>1353</v>
      </c>
      <c r="C33" s="266"/>
      <c r="D33" s="266"/>
      <c r="E33" s="266"/>
      <c r="F33" s="266"/>
    </row>
    <row r="34" s="258" customFormat="1" ht="13.9" customHeight="1" spans="1:6">
      <c r="A34" s="267" t="s">
        <v>259</v>
      </c>
      <c r="B34" s="268">
        <v>3483</v>
      </c>
      <c r="C34" s="266"/>
      <c r="D34" s="266"/>
      <c r="E34" s="266"/>
      <c r="F34" s="266"/>
    </row>
    <row r="35" s="258" customFormat="1" ht="13.9" customHeight="1" spans="1:6">
      <c r="A35" s="267" t="s">
        <v>260</v>
      </c>
      <c r="B35" s="268">
        <v>2800</v>
      </c>
      <c r="C35" s="266"/>
      <c r="D35" s="266"/>
      <c r="E35" s="266"/>
      <c r="F35" s="266"/>
    </row>
    <row r="36" s="258" customFormat="1" ht="13.9" customHeight="1" spans="1:6">
      <c r="A36" s="267" t="s">
        <v>263</v>
      </c>
      <c r="B36" s="268">
        <v>3151</v>
      </c>
      <c r="C36" s="266"/>
      <c r="D36" s="266"/>
      <c r="E36" s="266"/>
      <c r="F36" s="266"/>
    </row>
    <row r="37" s="258" customFormat="1" ht="13.9" customHeight="1" spans="1:6">
      <c r="A37" s="267" t="s">
        <v>561</v>
      </c>
      <c r="B37" s="265">
        <f>B38</f>
        <v>75</v>
      </c>
      <c r="C37" s="266"/>
      <c r="D37" s="266"/>
      <c r="E37" s="266"/>
      <c r="F37" s="266"/>
    </row>
    <row r="38" s="258" customFormat="1" ht="13.9" customHeight="1" spans="1:6">
      <c r="A38" s="267" t="s">
        <v>266</v>
      </c>
      <c r="B38" s="268">
        <v>75</v>
      </c>
      <c r="C38" s="266"/>
      <c r="D38" s="266"/>
      <c r="E38" s="266"/>
      <c r="F38" s="266"/>
    </row>
    <row r="39" s="258" customFormat="1" ht="13.9" customHeight="1" spans="1:6">
      <c r="A39" s="267" t="s">
        <v>280</v>
      </c>
      <c r="B39" s="265">
        <f>B40</f>
        <v>4</v>
      </c>
      <c r="C39" s="266"/>
      <c r="D39" s="266"/>
      <c r="E39" s="266"/>
      <c r="F39" s="266"/>
    </row>
    <row r="40" s="258" customFormat="1" ht="13.9" customHeight="1" spans="1:6">
      <c r="A40" s="267" t="s">
        <v>562</v>
      </c>
      <c r="B40" s="265">
        <f>B41+B42</f>
        <v>4</v>
      </c>
      <c r="C40" s="266"/>
      <c r="D40" s="266"/>
      <c r="E40" s="266"/>
      <c r="F40" s="266"/>
    </row>
    <row r="41" s="258" customFormat="1" ht="13.9" customHeight="1" spans="1:6">
      <c r="A41" s="267" t="s">
        <v>170</v>
      </c>
      <c r="B41" s="268"/>
      <c r="C41" s="266"/>
      <c r="D41" s="266"/>
      <c r="E41" s="266"/>
      <c r="F41" s="266"/>
    </row>
    <row r="42" s="258" customFormat="1" ht="13.9" customHeight="1" spans="1:6">
      <c r="A42" s="267" t="s">
        <v>285</v>
      </c>
      <c r="B42" s="268">
        <v>4</v>
      </c>
      <c r="C42" s="266"/>
      <c r="D42" s="266"/>
      <c r="E42" s="266"/>
      <c r="F42" s="266"/>
    </row>
    <row r="43" s="258" customFormat="1" ht="13.9" customHeight="1" spans="1:6">
      <c r="A43" s="267" t="s">
        <v>295</v>
      </c>
      <c r="B43" s="265">
        <f>B44+B46+B48+B52</f>
        <v>2746</v>
      </c>
      <c r="C43" s="266"/>
      <c r="D43" s="266"/>
      <c r="E43" s="266"/>
      <c r="F43" s="266"/>
    </row>
    <row r="44" s="258" customFormat="1" ht="13.9" customHeight="1" spans="1:6">
      <c r="A44" s="267" t="s">
        <v>563</v>
      </c>
      <c r="B44" s="265">
        <f>B45</f>
        <v>255</v>
      </c>
      <c r="C44" s="266"/>
      <c r="D44" s="266"/>
      <c r="E44" s="266"/>
      <c r="F44" s="266"/>
    </row>
    <row r="45" s="258" customFormat="1" ht="13.9" customHeight="1" spans="1:6">
      <c r="A45" s="267" t="s">
        <v>170</v>
      </c>
      <c r="B45" s="268">
        <v>255</v>
      </c>
      <c r="C45" s="266"/>
      <c r="D45" s="266"/>
      <c r="E45" s="266"/>
      <c r="F45" s="266"/>
    </row>
    <row r="46" s="258" customFormat="1" ht="13.9" customHeight="1" spans="1:6">
      <c r="A46" s="267" t="s">
        <v>564</v>
      </c>
      <c r="B46" s="265">
        <f>B47</f>
        <v>220</v>
      </c>
      <c r="C46" s="266"/>
      <c r="D46" s="266"/>
      <c r="E46" s="266"/>
      <c r="F46" s="266"/>
    </row>
    <row r="47" s="258" customFormat="1" ht="13.9" customHeight="1" spans="1:2">
      <c r="A47" s="267" t="s">
        <v>170</v>
      </c>
      <c r="B47" s="269">
        <v>220</v>
      </c>
    </row>
    <row r="48" s="258" customFormat="1" ht="13.9" customHeight="1" spans="1:2">
      <c r="A48" s="267" t="s">
        <v>565</v>
      </c>
      <c r="B48" s="265">
        <f>B49+B50+B51</f>
        <v>2271</v>
      </c>
    </row>
    <row r="49" s="258" customFormat="1" ht="13.9" customHeight="1" spans="1:2">
      <c r="A49" s="267" t="s">
        <v>303</v>
      </c>
      <c r="B49" s="269">
        <v>2071</v>
      </c>
    </row>
    <row r="50" s="258" customFormat="1" ht="13.9" customHeight="1" spans="1:2">
      <c r="A50" s="267" t="s">
        <v>304</v>
      </c>
      <c r="B50" s="269">
        <v>200</v>
      </c>
    </row>
    <row r="51" s="258" customFormat="1" ht="13.9" customHeight="1" spans="1:2">
      <c r="A51" s="267" t="s">
        <v>305</v>
      </c>
      <c r="B51" s="269">
        <v>0</v>
      </c>
    </row>
    <row r="52" s="258" customFormat="1" ht="13.9" customHeight="1" spans="1:2">
      <c r="A52" s="267" t="s">
        <v>566</v>
      </c>
      <c r="B52" s="265">
        <f>B53</f>
        <v>0</v>
      </c>
    </row>
    <row r="53" s="258" customFormat="1" ht="13.9" customHeight="1" spans="1:2">
      <c r="A53" s="267" t="s">
        <v>336</v>
      </c>
      <c r="B53" s="269">
        <v>0</v>
      </c>
    </row>
    <row r="54" s="258" customFormat="1" ht="13.9" customHeight="1" spans="1:2">
      <c r="A54" s="267" t="s">
        <v>338</v>
      </c>
      <c r="B54" s="265">
        <f>B55+B57+B59+B61+B63</f>
        <v>1284</v>
      </c>
    </row>
    <row r="55" s="258" customFormat="1" ht="13.9" customHeight="1" spans="1:2">
      <c r="A55" s="267" t="s">
        <v>567</v>
      </c>
      <c r="B55" s="265">
        <f>B56</f>
        <v>61</v>
      </c>
    </row>
    <row r="56" s="258" customFormat="1" ht="13.9" customHeight="1" spans="1:2">
      <c r="A56" s="267" t="s">
        <v>170</v>
      </c>
      <c r="B56" s="269">
        <v>61</v>
      </c>
    </row>
    <row r="57" s="258" customFormat="1" ht="13.9" customHeight="1" spans="1:2">
      <c r="A57" s="267" t="s">
        <v>568</v>
      </c>
      <c r="B57" s="265">
        <f>B58</f>
        <v>224</v>
      </c>
    </row>
    <row r="58" s="258" customFormat="1" ht="13.9" customHeight="1" spans="1:2">
      <c r="A58" s="267" t="s">
        <v>345</v>
      </c>
      <c r="B58" s="269">
        <v>224</v>
      </c>
    </row>
    <row r="59" s="258" customFormat="1" ht="13.9" customHeight="1" spans="1:2">
      <c r="A59" s="267" t="s">
        <v>569</v>
      </c>
      <c r="B59" s="265">
        <f>B60</f>
        <v>75</v>
      </c>
    </row>
    <row r="60" s="258" customFormat="1" ht="13.9" customHeight="1" spans="1:2">
      <c r="A60" s="267" t="s">
        <v>349</v>
      </c>
      <c r="B60" s="265">
        <v>75</v>
      </c>
    </row>
    <row r="61" s="258" customFormat="1" ht="13.9" customHeight="1" spans="1:2">
      <c r="A61" s="267" t="s">
        <v>570</v>
      </c>
      <c r="B61" s="265">
        <f>B62</f>
        <v>3</v>
      </c>
    </row>
    <row r="62" s="258" customFormat="1" ht="13.9" customHeight="1" spans="1:2">
      <c r="A62" s="267" t="s">
        <v>357</v>
      </c>
      <c r="B62" s="265">
        <v>3</v>
      </c>
    </row>
    <row r="63" s="258" customFormat="1" ht="13.9" customHeight="1" spans="1:2">
      <c r="A63" s="267" t="s">
        <v>571</v>
      </c>
      <c r="B63" s="265">
        <f>B64+B65+B66</f>
        <v>921</v>
      </c>
    </row>
    <row r="64" s="258" customFormat="1" ht="13.9" customHeight="1" spans="1:2">
      <c r="A64" s="267" t="s">
        <v>359</v>
      </c>
      <c r="B64" s="265">
        <v>250</v>
      </c>
    </row>
    <row r="65" s="258" customFormat="1" ht="13.9" customHeight="1" spans="1:2">
      <c r="A65" s="267" t="s">
        <v>360</v>
      </c>
      <c r="B65" s="265">
        <v>647</v>
      </c>
    </row>
    <row r="66" s="258" customFormat="1" ht="13.9" customHeight="1" spans="1:2">
      <c r="A66" s="267" t="s">
        <v>361</v>
      </c>
      <c r="B66" s="265">
        <v>24</v>
      </c>
    </row>
    <row r="67" s="258" customFormat="1" ht="13.9" customHeight="1" spans="1:2">
      <c r="A67" s="267" t="s">
        <v>381</v>
      </c>
      <c r="B67" s="265">
        <f>B68</f>
        <v>352</v>
      </c>
    </row>
    <row r="68" s="258" customFormat="1" ht="13.9" customHeight="1" spans="1:2">
      <c r="A68" s="267" t="s">
        <v>572</v>
      </c>
      <c r="B68" s="265">
        <f>B69+B70+B71</f>
        <v>352</v>
      </c>
    </row>
    <row r="69" s="258" customFormat="1" ht="13.9" customHeight="1" spans="1:2">
      <c r="A69" s="267" t="s">
        <v>170</v>
      </c>
      <c r="B69" s="265">
        <v>106</v>
      </c>
    </row>
    <row r="70" s="258" customFormat="1" ht="13.9" customHeight="1" spans="1:2">
      <c r="A70" s="267" t="s">
        <v>383</v>
      </c>
      <c r="B70" s="265">
        <v>203</v>
      </c>
    </row>
    <row r="71" s="258" customFormat="1" ht="13.9" customHeight="1" spans="1:2">
      <c r="A71" s="267" t="s">
        <v>384</v>
      </c>
      <c r="B71" s="265">
        <v>43</v>
      </c>
    </row>
    <row r="72" s="258" customFormat="1" ht="13.9" customHeight="1" spans="1:2">
      <c r="A72" s="267" t="s">
        <v>389</v>
      </c>
      <c r="B72" s="265">
        <f>B73+B76</f>
        <v>147</v>
      </c>
    </row>
    <row r="73" s="258" customFormat="1" ht="13.9" customHeight="1" spans="1:2">
      <c r="A73" s="267" t="s">
        <v>573</v>
      </c>
      <c r="B73" s="265">
        <f>B74+B75</f>
        <v>107</v>
      </c>
    </row>
    <row r="74" s="258" customFormat="1" ht="13.9" customHeight="1" spans="1:2">
      <c r="A74" s="267" t="s">
        <v>170</v>
      </c>
      <c r="B74" s="265">
        <v>37</v>
      </c>
    </row>
    <row r="75" s="258" customFormat="1" ht="13.9" customHeight="1" spans="1:2">
      <c r="A75" s="267" t="s">
        <v>191</v>
      </c>
      <c r="B75" s="265">
        <v>70</v>
      </c>
    </row>
    <row r="76" s="258" customFormat="1" ht="13.9" customHeight="1" spans="1:2">
      <c r="A76" s="267" t="s">
        <v>574</v>
      </c>
      <c r="B76" s="265">
        <f>B77+B78</f>
        <v>40</v>
      </c>
    </row>
    <row r="77" s="258" customFormat="1" ht="13.9" customHeight="1" spans="1:2">
      <c r="A77" s="267" t="s">
        <v>170</v>
      </c>
      <c r="B77" s="265">
        <v>7</v>
      </c>
    </row>
    <row r="78" s="258" customFormat="1" ht="13.9" customHeight="1" spans="1:2">
      <c r="A78" s="267" t="s">
        <v>416</v>
      </c>
      <c r="B78" s="265">
        <v>33</v>
      </c>
    </row>
    <row r="79" s="258" customFormat="1" ht="13.9" customHeight="1" spans="1:2">
      <c r="A79" s="267" t="s">
        <v>429</v>
      </c>
      <c r="B79" s="265">
        <f>B80</f>
        <v>47</v>
      </c>
    </row>
    <row r="80" s="258" customFormat="1" ht="13.9" customHeight="1" spans="1:2">
      <c r="A80" s="267" t="s">
        <v>575</v>
      </c>
      <c r="B80" s="265">
        <f>B81+B82</f>
        <v>47</v>
      </c>
    </row>
    <row r="81" s="258" customFormat="1" ht="13.9" customHeight="1" spans="1:2">
      <c r="A81" s="267" t="s">
        <v>170</v>
      </c>
      <c r="B81" s="265">
        <v>46</v>
      </c>
    </row>
    <row r="82" s="258" customFormat="1" ht="13.9" customHeight="1" spans="1:2">
      <c r="A82" s="267" t="s">
        <v>433</v>
      </c>
      <c r="B82" s="265">
        <v>1</v>
      </c>
    </row>
    <row r="83" s="258" customFormat="1" ht="13.9" customHeight="1" spans="1:2">
      <c r="A83" s="267" t="s">
        <v>438</v>
      </c>
      <c r="B83" s="265">
        <f>B84</f>
        <v>29</v>
      </c>
    </row>
    <row r="84" s="258" customFormat="1" ht="13.9" customHeight="1" spans="1:2">
      <c r="A84" s="267" t="s">
        <v>576</v>
      </c>
      <c r="B84" s="265">
        <f>B85</f>
        <v>29</v>
      </c>
    </row>
    <row r="85" s="258" customFormat="1" ht="13.9" customHeight="1" spans="1:2">
      <c r="A85" s="267" t="s">
        <v>170</v>
      </c>
      <c r="B85" s="265">
        <v>29</v>
      </c>
    </row>
    <row r="86" s="258" customFormat="1" ht="13.9" customHeight="1" spans="1:2">
      <c r="A86" s="267" t="s">
        <v>445</v>
      </c>
      <c r="B86" s="265">
        <f>B87</f>
        <v>214</v>
      </c>
    </row>
    <row r="87" s="258" customFormat="1" ht="13.9" customHeight="1" spans="1:2">
      <c r="A87" s="267" t="s">
        <v>577</v>
      </c>
      <c r="B87" s="265">
        <f>B88</f>
        <v>214</v>
      </c>
    </row>
    <row r="88" s="258" customFormat="1" ht="13.9" customHeight="1" spans="1:2">
      <c r="A88" s="267" t="s">
        <v>170</v>
      </c>
      <c r="B88" s="265">
        <v>214</v>
      </c>
    </row>
    <row r="89" s="258" customFormat="1" ht="13.9" customHeight="1" spans="1:2">
      <c r="A89" s="267" t="s">
        <v>453</v>
      </c>
      <c r="B89" s="265">
        <f>B90</f>
        <v>1024</v>
      </c>
    </row>
    <row r="90" s="258" customFormat="1" ht="13.9" customHeight="1" spans="1:2">
      <c r="A90" s="267" t="s">
        <v>578</v>
      </c>
      <c r="B90" s="265">
        <f>B91</f>
        <v>1024</v>
      </c>
    </row>
    <row r="91" ht="13.5" spans="1:2">
      <c r="A91" s="267" t="s">
        <v>457</v>
      </c>
      <c r="B91" s="265">
        <v>1024</v>
      </c>
    </row>
    <row r="92" ht="13.5" spans="1:2">
      <c r="A92" s="267" t="s">
        <v>465</v>
      </c>
      <c r="B92" s="265">
        <f>B93</f>
        <v>29</v>
      </c>
    </row>
    <row r="93" ht="13.5" spans="1:2">
      <c r="A93" s="267" t="s">
        <v>579</v>
      </c>
      <c r="B93" s="265">
        <f>B94</f>
        <v>29</v>
      </c>
    </row>
    <row r="94" ht="13.5" spans="1:2">
      <c r="A94" s="267" t="s">
        <v>170</v>
      </c>
      <c r="B94" s="265">
        <v>29</v>
      </c>
    </row>
  </sheetData>
  <mergeCells count="1">
    <mergeCell ref="A1:B1"/>
  </mergeCells>
  <printOptions horizontalCentered="1"/>
  <pageMargins left="0.559027777777778" right="0.786805555555556" top="0.788888888888889" bottom="0.65" header="0.507638888888889" footer="0.266666666666667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AB19"/>
  <sheetViews>
    <sheetView showZeros="0" topLeftCell="A7" workbookViewId="0">
      <selection activeCell="A24" sqref="A24"/>
    </sheetView>
  </sheetViews>
  <sheetFormatPr defaultColWidth="9" defaultRowHeight="13.5"/>
  <cols>
    <col min="1" max="1" width="24" style="248" customWidth="1"/>
    <col min="2" max="2" width="7" style="248" customWidth="1"/>
    <col min="3" max="3" width="5.75" style="248" customWidth="1"/>
    <col min="4" max="4" width="7.25" style="248" customWidth="1"/>
    <col min="5" max="5" width="6.125" style="248" customWidth="1"/>
    <col min="6" max="6" width="9.5" style="248" customWidth="1"/>
    <col min="7" max="7" width="7.375" style="248" customWidth="1"/>
    <col min="8" max="8" width="6.75" style="248" customWidth="1"/>
    <col min="9" max="9" width="6.25" style="248" customWidth="1"/>
    <col min="10" max="10" width="5.25" style="248" customWidth="1"/>
    <col min="11" max="11" width="5.125" style="248" customWidth="1"/>
    <col min="12" max="12" width="6.125" style="248" customWidth="1"/>
    <col min="13" max="13" width="5.25" style="248" customWidth="1"/>
    <col min="14" max="14" width="5.375" style="248" customWidth="1"/>
    <col min="15" max="15" width="9" style="248" hidden="1" customWidth="1"/>
    <col min="16" max="16" width="7.375" style="248" customWidth="1"/>
    <col min="17" max="17" width="5.375" style="248" customWidth="1"/>
    <col min="18" max="18" width="7.875" style="248" customWidth="1"/>
    <col min="19" max="19" width="6.375" style="248" customWidth="1"/>
    <col min="20" max="20" width="7" style="248" customWidth="1"/>
    <col min="21" max="21" width="6" style="248" customWidth="1"/>
    <col min="22" max="22" width="19" style="248" hidden="1" customWidth="1"/>
    <col min="23" max="23" width="6.625" style="248" customWidth="1"/>
    <col min="24" max="24" width="15.125" style="248" hidden="1" customWidth="1"/>
    <col min="25" max="25" width="9" style="248" hidden="1" customWidth="1"/>
    <col min="26" max="26" width="19.875" style="248" hidden="1" customWidth="1"/>
    <col min="27" max="27" width="11.5" style="248" hidden="1" customWidth="1"/>
    <col min="28" max="28" width="9.125" style="248" customWidth="1"/>
    <col min="29" max="16384" width="9" style="248"/>
  </cols>
  <sheetData>
    <row r="1" spans="1:28">
      <c r="A1" s="249" t="s">
        <v>580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</row>
    <row r="2" spans="1:28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</row>
    <row r="3" spans="1:28">
      <c r="A3" s="248" t="s">
        <v>581</v>
      </c>
      <c r="AB3" s="255" t="s">
        <v>49</v>
      </c>
    </row>
    <row r="4" s="247" customFormat="1" ht="28.5" customHeight="1" spans="1:28">
      <c r="A4" s="250" t="s">
        <v>159</v>
      </c>
      <c r="B4" s="250" t="s">
        <v>487</v>
      </c>
      <c r="C4" s="251" t="s">
        <v>488</v>
      </c>
      <c r="D4" s="252"/>
      <c r="E4" s="252"/>
      <c r="F4" s="252"/>
      <c r="G4" s="253"/>
      <c r="H4" s="251" t="s">
        <v>489</v>
      </c>
      <c r="I4" s="252"/>
      <c r="J4" s="252"/>
      <c r="K4" s="252"/>
      <c r="L4" s="252"/>
      <c r="M4" s="252"/>
      <c r="N4" s="252"/>
      <c r="O4" s="252"/>
      <c r="P4" s="252"/>
      <c r="Q4" s="252"/>
      <c r="R4" s="253"/>
      <c r="S4" s="251" t="s">
        <v>492</v>
      </c>
      <c r="T4" s="252"/>
      <c r="U4" s="252"/>
      <c r="V4" s="253"/>
      <c r="W4" s="251" t="s">
        <v>496</v>
      </c>
      <c r="X4" s="252"/>
      <c r="Y4" s="252"/>
      <c r="Z4" s="252"/>
      <c r="AA4" s="252"/>
      <c r="AB4" s="253"/>
    </row>
    <row r="5" s="247" customFormat="1" ht="54" spans="1:28">
      <c r="A5" s="250"/>
      <c r="B5" s="250"/>
      <c r="C5" s="250" t="s">
        <v>147</v>
      </c>
      <c r="D5" s="250" t="s">
        <v>500</v>
      </c>
      <c r="E5" s="250" t="s">
        <v>501</v>
      </c>
      <c r="F5" s="250" t="s">
        <v>502</v>
      </c>
      <c r="G5" s="250" t="s">
        <v>503</v>
      </c>
      <c r="H5" s="250" t="s">
        <v>147</v>
      </c>
      <c r="I5" s="250" t="s">
        <v>504</v>
      </c>
      <c r="J5" s="250" t="s">
        <v>505</v>
      </c>
      <c r="K5" s="250" t="s">
        <v>506</v>
      </c>
      <c r="L5" s="250" t="s">
        <v>507</v>
      </c>
      <c r="M5" s="250" t="s">
        <v>508</v>
      </c>
      <c r="N5" s="250" t="s">
        <v>509</v>
      </c>
      <c r="O5" s="250" t="s">
        <v>510</v>
      </c>
      <c r="P5" s="250" t="s">
        <v>511</v>
      </c>
      <c r="Q5" s="250" t="s">
        <v>512</v>
      </c>
      <c r="R5" s="250" t="s">
        <v>513</v>
      </c>
      <c r="S5" s="250" t="s">
        <v>147</v>
      </c>
      <c r="T5" s="250" t="s">
        <v>521</v>
      </c>
      <c r="U5" s="250" t="s">
        <v>522</v>
      </c>
      <c r="V5" s="250" t="s">
        <v>523</v>
      </c>
      <c r="W5" s="250" t="s">
        <v>147</v>
      </c>
      <c r="X5" s="250" t="s">
        <v>531</v>
      </c>
      <c r="Y5" s="250" t="s">
        <v>532</v>
      </c>
      <c r="Z5" s="250" t="s">
        <v>533</v>
      </c>
      <c r="AA5" s="250" t="s">
        <v>534</v>
      </c>
      <c r="AB5" s="250" t="s">
        <v>535</v>
      </c>
    </row>
    <row r="6" spans="1:28">
      <c r="A6" s="254" t="s">
        <v>164</v>
      </c>
      <c r="B6" s="254">
        <f t="shared" ref="B6:AB6" si="0">SUM(B7:B19)</f>
        <v>21080</v>
      </c>
      <c r="C6" s="254">
        <f t="shared" si="0"/>
        <v>8652</v>
      </c>
      <c r="D6" s="254">
        <f t="shared" si="0"/>
        <v>6843</v>
      </c>
      <c r="E6" s="254">
        <f t="shared" si="0"/>
        <v>1144</v>
      </c>
      <c r="F6" s="254">
        <f t="shared" si="0"/>
        <v>322</v>
      </c>
      <c r="G6" s="254">
        <f t="shared" si="0"/>
        <v>343</v>
      </c>
      <c r="H6" s="254">
        <f t="shared" si="0"/>
        <v>985</v>
      </c>
      <c r="I6" s="254">
        <f t="shared" si="0"/>
        <v>697</v>
      </c>
      <c r="J6" s="254">
        <f t="shared" si="0"/>
        <v>3</v>
      </c>
      <c r="K6" s="254">
        <f t="shared" si="0"/>
        <v>4</v>
      </c>
      <c r="L6" s="254">
        <f t="shared" si="0"/>
        <v>2</v>
      </c>
      <c r="M6" s="254">
        <f t="shared" si="0"/>
        <v>117</v>
      </c>
      <c r="N6" s="254">
        <f t="shared" si="0"/>
        <v>6</v>
      </c>
      <c r="O6" s="254">
        <f t="shared" si="0"/>
        <v>0</v>
      </c>
      <c r="P6" s="254">
        <f t="shared" si="0"/>
        <v>107</v>
      </c>
      <c r="Q6" s="254">
        <f t="shared" si="0"/>
        <v>13</v>
      </c>
      <c r="R6" s="254">
        <f t="shared" si="0"/>
        <v>36</v>
      </c>
      <c r="S6" s="254">
        <f t="shared" si="0"/>
        <v>11442</v>
      </c>
      <c r="T6" s="254">
        <f t="shared" si="0"/>
        <v>11388</v>
      </c>
      <c r="U6" s="254">
        <f t="shared" si="0"/>
        <v>54</v>
      </c>
      <c r="V6" s="254">
        <f t="shared" si="0"/>
        <v>0</v>
      </c>
      <c r="W6" s="254">
        <f t="shared" si="0"/>
        <v>1</v>
      </c>
      <c r="X6" s="254">
        <f t="shared" si="0"/>
        <v>0</v>
      </c>
      <c r="Y6" s="254">
        <f t="shared" si="0"/>
        <v>0</v>
      </c>
      <c r="Z6" s="254">
        <f t="shared" si="0"/>
        <v>0</v>
      </c>
      <c r="AA6" s="254">
        <f t="shared" si="0"/>
        <v>0</v>
      </c>
      <c r="AB6" s="254">
        <f t="shared" si="0"/>
        <v>1</v>
      </c>
    </row>
    <row r="7" spans="1:28">
      <c r="A7" s="254" t="s">
        <v>166</v>
      </c>
      <c r="B7" s="254">
        <f t="shared" ref="B7:B19" si="1">C7+H7+S7+W7</f>
        <v>2941</v>
      </c>
      <c r="C7" s="254">
        <f t="shared" ref="C7:C19" si="2">SUM(D7:G7)</f>
        <v>2257</v>
      </c>
      <c r="D7" s="254">
        <v>2196</v>
      </c>
      <c r="E7" s="254">
        <v>2</v>
      </c>
      <c r="F7" s="254">
        <v>59</v>
      </c>
      <c r="G7" s="254">
        <v>0</v>
      </c>
      <c r="H7" s="254">
        <f t="shared" ref="H7:H12" si="3">SUM(I7:R7)</f>
        <v>537</v>
      </c>
      <c r="I7" s="254">
        <v>410</v>
      </c>
      <c r="J7" s="254">
        <v>3</v>
      </c>
      <c r="K7" s="254">
        <v>3</v>
      </c>
      <c r="L7" s="254">
        <v>0</v>
      </c>
      <c r="M7" s="254">
        <v>21</v>
      </c>
      <c r="N7" s="254">
        <v>6</v>
      </c>
      <c r="O7" s="254">
        <v>0</v>
      </c>
      <c r="P7" s="254">
        <v>62</v>
      </c>
      <c r="Q7" s="254">
        <v>8</v>
      </c>
      <c r="R7" s="254">
        <v>24</v>
      </c>
      <c r="S7" s="254">
        <f t="shared" ref="S7:S19" si="4">SUM(T7:V7)</f>
        <v>147</v>
      </c>
      <c r="T7" s="254">
        <v>135</v>
      </c>
      <c r="U7" s="254">
        <v>12</v>
      </c>
      <c r="V7" s="254">
        <v>0</v>
      </c>
      <c r="W7" s="254">
        <f t="shared" ref="W7:W19" si="5">SUM(X7:AB7)</f>
        <v>0</v>
      </c>
      <c r="X7" s="254">
        <v>0</v>
      </c>
      <c r="Y7" s="254">
        <v>0</v>
      </c>
      <c r="Z7" s="254">
        <v>0</v>
      </c>
      <c r="AA7" s="254">
        <v>0</v>
      </c>
      <c r="AB7" s="254">
        <v>0</v>
      </c>
    </row>
    <row r="8" spans="1:28">
      <c r="A8" s="254" t="s">
        <v>242</v>
      </c>
      <c r="B8" s="254">
        <f t="shared" si="1"/>
        <v>1357</v>
      </c>
      <c r="C8" s="254">
        <f t="shared" si="2"/>
        <v>1070</v>
      </c>
      <c r="D8" s="254">
        <v>1000</v>
      </c>
      <c r="E8" s="254">
        <v>1</v>
      </c>
      <c r="F8" s="254">
        <v>69</v>
      </c>
      <c r="G8" s="254">
        <v>0</v>
      </c>
      <c r="H8" s="254">
        <f t="shared" si="3"/>
        <v>266</v>
      </c>
      <c r="I8" s="254">
        <v>136</v>
      </c>
      <c r="J8" s="254">
        <v>0</v>
      </c>
      <c r="K8" s="254">
        <v>0</v>
      </c>
      <c r="L8" s="254">
        <v>2</v>
      </c>
      <c r="M8" s="254">
        <v>80</v>
      </c>
      <c r="N8" s="254">
        <v>0</v>
      </c>
      <c r="O8" s="254">
        <v>0</v>
      </c>
      <c r="P8" s="254">
        <v>45</v>
      </c>
      <c r="Q8" s="254">
        <v>3</v>
      </c>
      <c r="R8" s="254">
        <v>0</v>
      </c>
      <c r="S8" s="254">
        <f t="shared" si="4"/>
        <v>21</v>
      </c>
      <c r="T8" s="254">
        <v>21</v>
      </c>
      <c r="U8" s="254">
        <v>0</v>
      </c>
      <c r="V8" s="254">
        <v>0</v>
      </c>
      <c r="W8" s="254">
        <f t="shared" si="5"/>
        <v>0</v>
      </c>
      <c r="X8" s="254">
        <v>0</v>
      </c>
      <c r="Y8" s="254">
        <v>0</v>
      </c>
      <c r="Z8" s="254">
        <v>0</v>
      </c>
      <c r="AA8" s="254">
        <v>0</v>
      </c>
      <c r="AB8" s="254">
        <v>0</v>
      </c>
    </row>
    <row r="9" spans="1:28">
      <c r="A9" s="254" t="s">
        <v>255</v>
      </c>
      <c r="B9" s="254">
        <f t="shared" si="1"/>
        <v>10906</v>
      </c>
      <c r="C9" s="254">
        <f t="shared" si="2"/>
        <v>2981</v>
      </c>
      <c r="D9" s="254">
        <v>2981</v>
      </c>
      <c r="E9" s="254">
        <v>0</v>
      </c>
      <c r="F9" s="254">
        <v>0</v>
      </c>
      <c r="G9" s="254">
        <v>0</v>
      </c>
      <c r="H9" s="254">
        <f t="shared" si="3"/>
        <v>0</v>
      </c>
      <c r="I9" s="254">
        <v>0</v>
      </c>
      <c r="J9" s="254">
        <v>0</v>
      </c>
      <c r="K9" s="254">
        <v>0</v>
      </c>
      <c r="L9" s="254">
        <v>0</v>
      </c>
      <c r="M9" s="254">
        <v>0</v>
      </c>
      <c r="N9" s="254">
        <v>0</v>
      </c>
      <c r="O9" s="254">
        <v>0</v>
      </c>
      <c r="P9" s="254">
        <v>0</v>
      </c>
      <c r="Q9" s="254">
        <v>0</v>
      </c>
      <c r="R9" s="254">
        <v>0</v>
      </c>
      <c r="S9" s="254">
        <f t="shared" si="4"/>
        <v>7925</v>
      </c>
      <c r="T9" s="254">
        <v>7910</v>
      </c>
      <c r="U9" s="254">
        <v>15</v>
      </c>
      <c r="V9" s="254">
        <v>0</v>
      </c>
      <c r="W9" s="254">
        <f t="shared" si="5"/>
        <v>0</v>
      </c>
      <c r="X9" s="254">
        <v>0</v>
      </c>
      <c r="Y9" s="254">
        <v>0</v>
      </c>
      <c r="Z9" s="254">
        <v>0</v>
      </c>
      <c r="AA9" s="254">
        <v>0</v>
      </c>
      <c r="AB9" s="254">
        <v>0</v>
      </c>
    </row>
    <row r="10" spans="1:28">
      <c r="A10" s="254" t="s">
        <v>280</v>
      </c>
      <c r="B10" s="254">
        <f t="shared" si="1"/>
        <v>4</v>
      </c>
      <c r="C10" s="254">
        <f t="shared" si="2"/>
        <v>0</v>
      </c>
      <c r="D10" s="254">
        <v>0</v>
      </c>
      <c r="E10" s="254">
        <v>0</v>
      </c>
      <c r="F10" s="254">
        <v>0</v>
      </c>
      <c r="G10" s="254">
        <v>0</v>
      </c>
      <c r="H10" s="254">
        <f t="shared" si="3"/>
        <v>3</v>
      </c>
      <c r="I10" s="254">
        <v>3</v>
      </c>
      <c r="J10" s="254">
        <v>0</v>
      </c>
      <c r="K10" s="254">
        <v>0</v>
      </c>
      <c r="L10" s="254">
        <v>0</v>
      </c>
      <c r="M10" s="254">
        <v>0</v>
      </c>
      <c r="N10" s="254">
        <v>0</v>
      </c>
      <c r="O10" s="254">
        <v>0</v>
      </c>
      <c r="P10" s="254">
        <v>0</v>
      </c>
      <c r="Q10" s="254">
        <v>0</v>
      </c>
      <c r="R10" s="254">
        <v>0</v>
      </c>
      <c r="S10" s="254">
        <f t="shared" si="4"/>
        <v>1</v>
      </c>
      <c r="T10" s="254">
        <v>1</v>
      </c>
      <c r="U10" s="254">
        <v>0</v>
      </c>
      <c r="V10" s="254">
        <v>0</v>
      </c>
      <c r="W10" s="254">
        <f t="shared" si="5"/>
        <v>0</v>
      </c>
      <c r="X10" s="254">
        <v>0</v>
      </c>
      <c r="Y10" s="254">
        <v>0</v>
      </c>
      <c r="Z10" s="254">
        <v>0</v>
      </c>
      <c r="AA10" s="254">
        <v>0</v>
      </c>
      <c r="AB10" s="254">
        <v>0</v>
      </c>
    </row>
    <row r="11" spans="1:28">
      <c r="A11" s="254" t="s">
        <v>295</v>
      </c>
      <c r="B11" s="254">
        <f t="shared" si="1"/>
        <v>2746</v>
      </c>
      <c r="C11" s="254">
        <f t="shared" si="2"/>
        <v>1293</v>
      </c>
      <c r="D11" s="254">
        <v>75</v>
      </c>
      <c r="E11" s="254">
        <v>875</v>
      </c>
      <c r="F11" s="254">
        <v>0</v>
      </c>
      <c r="G11" s="254">
        <v>343</v>
      </c>
      <c r="H11" s="254">
        <f t="shared" si="3"/>
        <v>22</v>
      </c>
      <c r="I11" s="254">
        <v>20</v>
      </c>
      <c r="J11" s="254">
        <v>0</v>
      </c>
      <c r="K11" s="254">
        <v>0</v>
      </c>
      <c r="L11" s="254">
        <v>0</v>
      </c>
      <c r="M11" s="254">
        <v>2</v>
      </c>
      <c r="N11" s="254">
        <v>0</v>
      </c>
      <c r="O11" s="254">
        <v>0</v>
      </c>
      <c r="P11" s="254">
        <v>0</v>
      </c>
      <c r="Q11" s="254">
        <v>0</v>
      </c>
      <c r="R11" s="254">
        <v>0</v>
      </c>
      <c r="S11" s="254">
        <f t="shared" si="4"/>
        <v>1431</v>
      </c>
      <c r="T11" s="254">
        <v>1431</v>
      </c>
      <c r="U11" s="254">
        <v>0</v>
      </c>
      <c r="V11" s="254">
        <v>0</v>
      </c>
      <c r="W11" s="254">
        <f t="shared" si="5"/>
        <v>0</v>
      </c>
      <c r="X11" s="254">
        <v>0</v>
      </c>
      <c r="Y11" s="254">
        <v>0</v>
      </c>
      <c r="Z11" s="254">
        <v>0</v>
      </c>
      <c r="AA11" s="254">
        <v>0</v>
      </c>
      <c r="AB11" s="254">
        <v>0</v>
      </c>
    </row>
    <row r="12" spans="1:28">
      <c r="A12" s="254" t="s">
        <v>338</v>
      </c>
      <c r="B12" s="254">
        <f t="shared" si="1"/>
        <v>1284</v>
      </c>
      <c r="C12" s="254">
        <f t="shared" si="2"/>
        <v>316</v>
      </c>
      <c r="D12" s="254">
        <v>50</v>
      </c>
      <c r="E12" s="254">
        <v>266</v>
      </c>
      <c r="F12" s="254">
        <v>0</v>
      </c>
      <c r="G12" s="254">
        <v>0</v>
      </c>
      <c r="H12" s="254">
        <f t="shared" si="3"/>
        <v>9</v>
      </c>
      <c r="I12" s="254">
        <v>6</v>
      </c>
      <c r="J12" s="254">
        <v>0</v>
      </c>
      <c r="K12" s="254">
        <v>0</v>
      </c>
      <c r="L12" s="254">
        <v>0</v>
      </c>
      <c r="M12" s="254">
        <v>3</v>
      </c>
      <c r="N12" s="254">
        <v>0</v>
      </c>
      <c r="O12" s="254">
        <v>0</v>
      </c>
      <c r="P12" s="254">
        <v>0</v>
      </c>
      <c r="Q12" s="254">
        <v>0</v>
      </c>
      <c r="R12" s="254">
        <v>0</v>
      </c>
      <c r="S12" s="254">
        <f t="shared" si="4"/>
        <v>959</v>
      </c>
      <c r="T12" s="254">
        <v>946</v>
      </c>
      <c r="U12" s="254">
        <v>13</v>
      </c>
      <c r="V12" s="254">
        <v>0</v>
      </c>
      <c r="W12" s="254">
        <f t="shared" si="5"/>
        <v>0</v>
      </c>
      <c r="X12" s="254">
        <v>0</v>
      </c>
      <c r="Y12" s="254">
        <v>0</v>
      </c>
      <c r="Z12" s="254">
        <v>0</v>
      </c>
      <c r="AA12" s="254">
        <v>0</v>
      </c>
      <c r="AB12" s="254">
        <v>0</v>
      </c>
    </row>
    <row r="13" spans="1:28">
      <c r="A13" s="254" t="s">
        <v>381</v>
      </c>
      <c r="B13" s="254">
        <f t="shared" si="1"/>
        <v>351</v>
      </c>
      <c r="C13" s="254">
        <f t="shared" si="2"/>
        <v>270</v>
      </c>
      <c r="D13" s="254">
        <v>250</v>
      </c>
      <c r="E13" s="254">
        <v>0</v>
      </c>
      <c r="F13" s="254">
        <v>20</v>
      </c>
      <c r="G13" s="254">
        <v>0</v>
      </c>
      <c r="H13" s="254">
        <v>76</v>
      </c>
      <c r="I13" s="254">
        <v>65</v>
      </c>
      <c r="J13" s="254">
        <v>0</v>
      </c>
      <c r="K13" s="254">
        <v>1</v>
      </c>
      <c r="L13" s="254">
        <v>0</v>
      </c>
      <c r="M13" s="254">
        <v>5</v>
      </c>
      <c r="N13" s="254">
        <v>0</v>
      </c>
      <c r="O13" s="254">
        <v>0</v>
      </c>
      <c r="P13" s="254">
        <v>0</v>
      </c>
      <c r="Q13" s="254">
        <v>0</v>
      </c>
      <c r="R13" s="254">
        <v>5</v>
      </c>
      <c r="S13" s="254">
        <f t="shared" si="4"/>
        <v>5</v>
      </c>
      <c r="T13" s="254">
        <v>5</v>
      </c>
      <c r="U13" s="254">
        <v>0</v>
      </c>
      <c r="V13" s="254">
        <v>0</v>
      </c>
      <c r="W13" s="254">
        <f t="shared" si="5"/>
        <v>0</v>
      </c>
      <c r="X13" s="254">
        <v>0</v>
      </c>
      <c r="Y13" s="254">
        <v>0</v>
      </c>
      <c r="Z13" s="254">
        <v>0</v>
      </c>
      <c r="AA13" s="254">
        <v>0</v>
      </c>
      <c r="AB13" s="254">
        <v>0</v>
      </c>
    </row>
    <row r="14" spans="1:28">
      <c r="A14" s="254" t="s">
        <v>389</v>
      </c>
      <c r="B14" s="254">
        <f t="shared" si="1"/>
        <v>147</v>
      </c>
      <c r="C14" s="254">
        <f t="shared" si="2"/>
        <v>29</v>
      </c>
      <c r="D14" s="254">
        <v>29</v>
      </c>
      <c r="E14" s="254">
        <v>0</v>
      </c>
      <c r="F14" s="254">
        <v>0</v>
      </c>
      <c r="G14" s="254">
        <v>0</v>
      </c>
      <c r="H14" s="254">
        <f t="shared" ref="H14:H19" si="6">SUM(I14:R14)</f>
        <v>15</v>
      </c>
      <c r="I14" s="254">
        <v>14</v>
      </c>
      <c r="J14" s="254">
        <v>0</v>
      </c>
      <c r="K14" s="254">
        <v>0</v>
      </c>
      <c r="L14" s="254">
        <v>0</v>
      </c>
      <c r="M14" s="254">
        <v>0</v>
      </c>
      <c r="N14" s="254">
        <v>0</v>
      </c>
      <c r="O14" s="254">
        <v>0</v>
      </c>
      <c r="P14" s="254">
        <v>0</v>
      </c>
      <c r="Q14" s="254">
        <v>0</v>
      </c>
      <c r="R14" s="254">
        <v>1</v>
      </c>
      <c r="S14" s="254">
        <f t="shared" si="4"/>
        <v>103</v>
      </c>
      <c r="T14" s="254">
        <v>89</v>
      </c>
      <c r="U14" s="254">
        <v>14</v>
      </c>
      <c r="V14" s="254">
        <v>0</v>
      </c>
      <c r="W14" s="254">
        <f t="shared" si="5"/>
        <v>0</v>
      </c>
      <c r="X14" s="254">
        <v>0</v>
      </c>
      <c r="Y14" s="254">
        <v>0</v>
      </c>
      <c r="Z14" s="254">
        <v>0</v>
      </c>
      <c r="AA14" s="254">
        <v>0</v>
      </c>
      <c r="AB14" s="254">
        <v>0</v>
      </c>
    </row>
    <row r="15" spans="1:28">
      <c r="A15" s="254" t="s">
        <v>429</v>
      </c>
      <c r="B15" s="254">
        <f t="shared" si="1"/>
        <v>47</v>
      </c>
      <c r="C15" s="254">
        <f t="shared" si="2"/>
        <v>36</v>
      </c>
      <c r="D15" s="254">
        <v>36</v>
      </c>
      <c r="E15" s="254">
        <v>0</v>
      </c>
      <c r="F15" s="254">
        <v>0</v>
      </c>
      <c r="G15" s="254">
        <v>0</v>
      </c>
      <c r="H15" s="254">
        <f t="shared" si="6"/>
        <v>10</v>
      </c>
      <c r="I15" s="254">
        <v>8</v>
      </c>
      <c r="J15" s="254">
        <v>0</v>
      </c>
      <c r="K15" s="254">
        <v>0</v>
      </c>
      <c r="L15" s="254">
        <v>0</v>
      </c>
      <c r="M15" s="254">
        <v>2</v>
      </c>
      <c r="N15" s="254">
        <v>0</v>
      </c>
      <c r="O15" s="254">
        <v>0</v>
      </c>
      <c r="P15" s="254">
        <v>0</v>
      </c>
      <c r="Q15" s="254">
        <v>0</v>
      </c>
      <c r="R15" s="254">
        <v>0</v>
      </c>
      <c r="S15" s="254">
        <f t="shared" si="4"/>
        <v>0</v>
      </c>
      <c r="T15" s="254">
        <v>0</v>
      </c>
      <c r="U15" s="254">
        <v>0</v>
      </c>
      <c r="V15" s="254">
        <v>0</v>
      </c>
      <c r="W15" s="254">
        <f t="shared" si="5"/>
        <v>1</v>
      </c>
      <c r="X15" s="254">
        <v>0</v>
      </c>
      <c r="Y15" s="254">
        <v>0</v>
      </c>
      <c r="Z15" s="254">
        <v>0</v>
      </c>
      <c r="AA15" s="254">
        <v>0</v>
      </c>
      <c r="AB15" s="254">
        <v>1</v>
      </c>
    </row>
    <row r="16" spans="1:28">
      <c r="A16" s="254" t="s">
        <v>438</v>
      </c>
      <c r="B16" s="254">
        <f t="shared" si="1"/>
        <v>30</v>
      </c>
      <c r="C16" s="254">
        <f t="shared" si="2"/>
        <v>22</v>
      </c>
      <c r="D16" s="254">
        <v>22</v>
      </c>
      <c r="E16" s="254"/>
      <c r="F16" s="254">
        <v>0</v>
      </c>
      <c r="G16" s="254">
        <v>0</v>
      </c>
      <c r="H16" s="254">
        <f t="shared" si="6"/>
        <v>8</v>
      </c>
      <c r="I16" s="254">
        <v>6</v>
      </c>
      <c r="J16" s="254">
        <v>0</v>
      </c>
      <c r="K16" s="254">
        <v>0</v>
      </c>
      <c r="L16" s="254">
        <v>0</v>
      </c>
      <c r="M16" s="254">
        <v>1</v>
      </c>
      <c r="N16" s="254">
        <v>0</v>
      </c>
      <c r="O16" s="254">
        <v>0</v>
      </c>
      <c r="P16" s="254">
        <v>0</v>
      </c>
      <c r="Q16" s="254">
        <v>1</v>
      </c>
      <c r="R16" s="254">
        <v>0</v>
      </c>
      <c r="S16" s="254">
        <f t="shared" si="4"/>
        <v>0</v>
      </c>
      <c r="T16" s="254">
        <v>0</v>
      </c>
      <c r="U16" s="254">
        <v>0</v>
      </c>
      <c r="V16" s="254">
        <v>0</v>
      </c>
      <c r="W16" s="254">
        <f t="shared" si="5"/>
        <v>0</v>
      </c>
      <c r="X16" s="254">
        <v>0</v>
      </c>
      <c r="Y16" s="254">
        <v>0</v>
      </c>
      <c r="Z16" s="254">
        <v>0</v>
      </c>
      <c r="AA16" s="254">
        <v>0</v>
      </c>
      <c r="AB16" s="254">
        <v>0</v>
      </c>
    </row>
    <row r="17" spans="1:28">
      <c r="A17" s="254" t="s">
        <v>445</v>
      </c>
      <c r="B17" s="254">
        <f t="shared" si="1"/>
        <v>214</v>
      </c>
      <c r="C17" s="254">
        <f t="shared" si="2"/>
        <v>183</v>
      </c>
      <c r="D17" s="254">
        <v>183</v>
      </c>
      <c r="E17" s="254">
        <v>0</v>
      </c>
      <c r="F17" s="254">
        <v>0</v>
      </c>
      <c r="G17" s="254">
        <v>0</v>
      </c>
      <c r="H17" s="254">
        <f t="shared" si="6"/>
        <v>31</v>
      </c>
      <c r="I17" s="254">
        <v>22</v>
      </c>
      <c r="J17" s="254">
        <v>0</v>
      </c>
      <c r="K17" s="254">
        <v>0</v>
      </c>
      <c r="L17" s="254">
        <v>0</v>
      </c>
      <c r="M17" s="254">
        <v>3</v>
      </c>
      <c r="N17" s="254">
        <v>0</v>
      </c>
      <c r="O17" s="254">
        <v>0</v>
      </c>
      <c r="P17" s="254">
        <v>0</v>
      </c>
      <c r="Q17" s="254">
        <v>1</v>
      </c>
      <c r="R17" s="254">
        <v>5</v>
      </c>
      <c r="S17" s="254">
        <f t="shared" si="4"/>
        <v>0</v>
      </c>
      <c r="T17" s="254">
        <v>0</v>
      </c>
      <c r="U17" s="254">
        <v>0</v>
      </c>
      <c r="V17" s="254">
        <v>0</v>
      </c>
      <c r="W17" s="254">
        <f t="shared" si="5"/>
        <v>0</v>
      </c>
      <c r="X17" s="254">
        <v>0</v>
      </c>
      <c r="Y17" s="254">
        <v>0</v>
      </c>
      <c r="Z17" s="254">
        <v>0</v>
      </c>
      <c r="AA17" s="254">
        <v>0</v>
      </c>
      <c r="AB17" s="254">
        <v>0</v>
      </c>
    </row>
    <row r="18" spans="1:28">
      <c r="A18" s="254" t="s">
        <v>453</v>
      </c>
      <c r="B18" s="254">
        <f t="shared" si="1"/>
        <v>1024</v>
      </c>
      <c r="C18" s="254">
        <f t="shared" si="2"/>
        <v>174</v>
      </c>
      <c r="D18" s="254">
        <v>0</v>
      </c>
      <c r="E18" s="254">
        <v>0</v>
      </c>
      <c r="F18" s="254">
        <v>174</v>
      </c>
      <c r="G18" s="254">
        <v>0</v>
      </c>
      <c r="H18" s="254">
        <f t="shared" si="6"/>
        <v>0</v>
      </c>
      <c r="I18" s="254">
        <v>0</v>
      </c>
      <c r="J18" s="254">
        <v>0</v>
      </c>
      <c r="K18" s="254">
        <v>0</v>
      </c>
      <c r="L18" s="254">
        <v>0</v>
      </c>
      <c r="M18" s="254">
        <v>0</v>
      </c>
      <c r="N18" s="254">
        <v>0</v>
      </c>
      <c r="O18" s="254">
        <v>0</v>
      </c>
      <c r="P18" s="254">
        <v>0</v>
      </c>
      <c r="Q18" s="254">
        <v>0</v>
      </c>
      <c r="R18" s="254">
        <v>0</v>
      </c>
      <c r="S18" s="254">
        <f t="shared" si="4"/>
        <v>850</v>
      </c>
      <c r="T18" s="254">
        <v>850</v>
      </c>
      <c r="U18" s="254">
        <v>0</v>
      </c>
      <c r="V18" s="254">
        <v>0</v>
      </c>
      <c r="W18" s="254">
        <f t="shared" si="5"/>
        <v>0</v>
      </c>
      <c r="X18" s="254">
        <v>0</v>
      </c>
      <c r="Y18" s="254">
        <v>0</v>
      </c>
      <c r="Z18" s="254">
        <v>0</v>
      </c>
      <c r="AA18" s="254">
        <v>0</v>
      </c>
      <c r="AB18" s="254">
        <v>0</v>
      </c>
    </row>
    <row r="19" spans="1:28">
      <c r="A19" s="254" t="s">
        <v>465</v>
      </c>
      <c r="B19" s="254">
        <f t="shared" si="1"/>
        <v>29</v>
      </c>
      <c r="C19" s="254">
        <f t="shared" si="2"/>
        <v>21</v>
      </c>
      <c r="D19" s="254">
        <v>21</v>
      </c>
      <c r="E19" s="254">
        <v>0</v>
      </c>
      <c r="F19" s="254">
        <v>0</v>
      </c>
      <c r="G19" s="254">
        <v>0</v>
      </c>
      <c r="H19" s="254">
        <f t="shared" si="6"/>
        <v>8</v>
      </c>
      <c r="I19" s="254">
        <v>7</v>
      </c>
      <c r="J19" s="254">
        <v>0</v>
      </c>
      <c r="K19" s="254">
        <v>0</v>
      </c>
      <c r="L19" s="254">
        <v>0</v>
      </c>
      <c r="M19" s="254">
        <v>0</v>
      </c>
      <c r="N19" s="254">
        <v>0</v>
      </c>
      <c r="O19" s="254">
        <v>0</v>
      </c>
      <c r="P19" s="254">
        <v>0</v>
      </c>
      <c r="Q19" s="254">
        <v>0</v>
      </c>
      <c r="R19" s="254">
        <v>1</v>
      </c>
      <c r="S19" s="254">
        <f t="shared" si="4"/>
        <v>0</v>
      </c>
      <c r="T19" s="254">
        <v>0</v>
      </c>
      <c r="U19" s="254">
        <v>0</v>
      </c>
      <c r="V19" s="254">
        <v>0</v>
      </c>
      <c r="W19" s="254">
        <f t="shared" si="5"/>
        <v>0</v>
      </c>
      <c r="X19" s="254">
        <v>0</v>
      </c>
      <c r="Y19" s="254">
        <v>0</v>
      </c>
      <c r="Z19" s="254">
        <v>0</v>
      </c>
      <c r="AA19" s="254">
        <v>0</v>
      </c>
      <c r="AB19" s="254">
        <v>0</v>
      </c>
    </row>
  </sheetData>
  <mergeCells count="5">
    <mergeCell ref="C4:G4"/>
    <mergeCell ref="H4:R4"/>
    <mergeCell ref="S4:V4"/>
    <mergeCell ref="W4:AB4"/>
    <mergeCell ref="A1:AB2"/>
  </mergeCells>
  <printOptions horizontalCentered="1"/>
  <pageMargins left="0.786805555555556" right="0.786805555555556" top="0.786805555555556" bottom="0.865277777777778" header="0.511805555555556" footer="0.511805555555556"/>
  <pageSetup paperSize="9" scale="70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F94"/>
  <sheetViews>
    <sheetView showZeros="0" workbookViewId="0">
      <pane ySplit="4" topLeftCell="A83" activePane="bottomLeft" state="frozenSplit"/>
      <selection/>
      <selection pane="bottomLeft" activeCell="B95" sqref="B95"/>
    </sheetView>
  </sheetViews>
  <sheetFormatPr defaultColWidth="9" defaultRowHeight="12" outlineLevelCol="5"/>
  <cols>
    <col min="1" max="1" width="34.75" style="190" customWidth="1"/>
    <col min="2" max="2" width="32.375" style="190" customWidth="1"/>
    <col min="3" max="16384" width="9" style="190"/>
  </cols>
  <sheetData>
    <row r="1" ht="48" customHeight="1" spans="1:6">
      <c r="A1" s="259" t="s">
        <v>582</v>
      </c>
      <c r="B1" s="5"/>
      <c r="C1" s="203"/>
      <c r="D1" s="203"/>
      <c r="E1" s="203"/>
      <c r="F1" s="203"/>
    </row>
    <row r="2" s="256" customFormat="1" ht="18.75" customHeight="1" spans="1:6">
      <c r="A2" s="93" t="s">
        <v>583</v>
      </c>
      <c r="B2" s="260" t="s">
        <v>49</v>
      </c>
      <c r="C2" s="261"/>
      <c r="D2" s="261"/>
      <c r="E2" s="261"/>
      <c r="F2" s="261"/>
    </row>
    <row r="3" s="257" customFormat="1" ht="13.9" customHeight="1" spans="1:6">
      <c r="A3" s="262" t="s">
        <v>549</v>
      </c>
      <c r="B3" s="263" t="s">
        <v>160</v>
      </c>
      <c r="C3" s="264"/>
      <c r="D3" s="264"/>
      <c r="E3" s="264"/>
      <c r="F3" s="264"/>
    </row>
    <row r="4" s="258" customFormat="1" ht="13.9" customHeight="1" spans="1:6">
      <c r="A4" s="262" t="s">
        <v>164</v>
      </c>
      <c r="B4" s="265">
        <f>B5+B26+B29+B39+B43+B54+B67+B72+B79+B83+B86+B89+B92</f>
        <v>21080</v>
      </c>
      <c r="C4" s="266"/>
      <c r="D4" s="266"/>
      <c r="E4" s="266"/>
      <c r="F4" s="266"/>
    </row>
    <row r="5" s="258" customFormat="1" ht="13.9" customHeight="1" spans="1:6">
      <c r="A5" s="267" t="s">
        <v>166</v>
      </c>
      <c r="B5" s="265">
        <f>B6+B11+B13+B15+B17+B19+B22+B24</f>
        <v>2941</v>
      </c>
      <c r="C5" s="266"/>
      <c r="D5" s="266"/>
      <c r="E5" s="266"/>
      <c r="F5" s="266"/>
    </row>
    <row r="6" s="258" customFormat="1" ht="13.9" customHeight="1" spans="1:6">
      <c r="A6" s="267" t="s">
        <v>550</v>
      </c>
      <c r="B6" s="265">
        <f>SUM(B7:B10)</f>
        <v>2157</v>
      </c>
      <c r="C6" s="266"/>
      <c r="D6" s="266"/>
      <c r="E6" s="266"/>
      <c r="F6" s="266"/>
    </row>
    <row r="7" s="258" customFormat="1" ht="13.9" customHeight="1" spans="1:6">
      <c r="A7" s="267" t="s">
        <v>170</v>
      </c>
      <c r="B7" s="268">
        <v>2033</v>
      </c>
      <c r="C7" s="266"/>
      <c r="D7" s="266"/>
      <c r="E7" s="266"/>
      <c r="F7" s="266"/>
    </row>
    <row r="8" s="258" customFormat="1" ht="13.9" customHeight="1" spans="1:6">
      <c r="A8" s="267" t="s">
        <v>185</v>
      </c>
      <c r="B8" s="268">
        <v>8</v>
      </c>
      <c r="C8" s="266"/>
      <c r="D8" s="266"/>
      <c r="E8" s="266"/>
      <c r="F8" s="266"/>
    </row>
    <row r="9" s="258" customFormat="1" ht="13.9" customHeight="1" spans="1:6">
      <c r="A9" s="267" t="s">
        <v>188</v>
      </c>
      <c r="B9" s="268">
        <v>96</v>
      </c>
      <c r="C9" s="266"/>
      <c r="D9" s="266"/>
      <c r="E9" s="266"/>
      <c r="F9" s="266"/>
    </row>
    <row r="10" s="258" customFormat="1" ht="13.9" customHeight="1" spans="1:6">
      <c r="A10" s="267" t="s">
        <v>189</v>
      </c>
      <c r="B10" s="268">
        <v>20</v>
      </c>
      <c r="C10" s="266"/>
      <c r="D10" s="266"/>
      <c r="E10" s="266"/>
      <c r="F10" s="266"/>
    </row>
    <row r="11" s="258" customFormat="1" ht="13.9" customHeight="1" spans="1:6">
      <c r="A11" s="267" t="s">
        <v>551</v>
      </c>
      <c r="B11" s="265">
        <f t="shared" ref="B11:B15" si="0">B12</f>
        <v>48</v>
      </c>
      <c r="C11" s="266"/>
      <c r="D11" s="266"/>
      <c r="E11" s="266"/>
      <c r="F11" s="266"/>
    </row>
    <row r="12" s="258" customFormat="1" ht="13.9" customHeight="1" spans="1:6">
      <c r="A12" s="267" t="s">
        <v>170</v>
      </c>
      <c r="B12" s="268">
        <v>48</v>
      </c>
      <c r="C12" s="266"/>
      <c r="D12" s="266"/>
      <c r="E12" s="266"/>
      <c r="F12" s="266"/>
    </row>
    <row r="13" s="258" customFormat="1" ht="13.9" customHeight="1" spans="1:6">
      <c r="A13" s="267" t="s">
        <v>552</v>
      </c>
      <c r="B13" s="265">
        <f t="shared" si="0"/>
        <v>44</v>
      </c>
      <c r="C13" s="266"/>
      <c r="D13" s="266"/>
      <c r="E13" s="266"/>
      <c r="F13" s="266"/>
    </row>
    <row r="14" s="258" customFormat="1" ht="13.9" customHeight="1" spans="1:6">
      <c r="A14" s="267" t="s">
        <v>170</v>
      </c>
      <c r="B14" s="268">
        <v>44</v>
      </c>
      <c r="C14" s="266"/>
      <c r="D14" s="266"/>
      <c r="E14" s="266"/>
      <c r="F14" s="266"/>
    </row>
    <row r="15" s="258" customFormat="1" ht="13.9" customHeight="1" spans="1:6">
      <c r="A15" s="267" t="s">
        <v>553</v>
      </c>
      <c r="B15" s="265">
        <f t="shared" si="0"/>
        <v>213</v>
      </c>
      <c r="C15" s="266"/>
      <c r="D15" s="266"/>
      <c r="E15" s="266"/>
      <c r="F15" s="266"/>
    </row>
    <row r="16" s="258" customFormat="1" ht="13.9" customHeight="1" spans="1:6">
      <c r="A16" s="267" t="s">
        <v>170</v>
      </c>
      <c r="B16" s="268">
        <v>213</v>
      </c>
      <c r="C16" s="266"/>
      <c r="D16" s="266"/>
      <c r="E16" s="266"/>
      <c r="F16" s="266"/>
    </row>
    <row r="17" s="258" customFormat="1" ht="13.9" customHeight="1" spans="1:6">
      <c r="A17" s="267" t="s">
        <v>554</v>
      </c>
      <c r="B17" s="265">
        <f>B18</f>
        <v>55</v>
      </c>
      <c r="C17" s="266"/>
      <c r="D17" s="266"/>
      <c r="E17" s="266"/>
      <c r="F17" s="266"/>
    </row>
    <row r="18" s="258" customFormat="1" ht="13.9" customHeight="1" spans="1:6">
      <c r="A18" s="267" t="s">
        <v>170</v>
      </c>
      <c r="B18" s="268">
        <v>55</v>
      </c>
      <c r="C18" s="266"/>
      <c r="D18" s="266"/>
      <c r="E18" s="266"/>
      <c r="F18" s="266"/>
    </row>
    <row r="19" s="258" customFormat="1" ht="13.9" customHeight="1" spans="1:6">
      <c r="A19" s="267" t="s">
        <v>555</v>
      </c>
      <c r="B19" s="265">
        <f>B20+B21</f>
        <v>108</v>
      </c>
      <c r="C19" s="266"/>
      <c r="D19" s="266"/>
      <c r="E19" s="266"/>
      <c r="F19" s="266"/>
    </row>
    <row r="20" s="258" customFormat="1" ht="13.9" customHeight="1" spans="1:6">
      <c r="A20" s="267" t="s">
        <v>170</v>
      </c>
      <c r="B20" s="268">
        <v>34</v>
      </c>
      <c r="C20" s="266"/>
      <c r="D20" s="266"/>
      <c r="E20" s="266"/>
      <c r="F20" s="266"/>
    </row>
    <row r="21" s="258" customFormat="1" ht="13.9" customHeight="1" spans="1:6">
      <c r="A21" s="267" t="s">
        <v>191</v>
      </c>
      <c r="B21" s="268">
        <v>74</v>
      </c>
      <c r="C21" s="266"/>
      <c r="D21" s="266"/>
      <c r="E21" s="266"/>
      <c r="F21" s="266"/>
    </row>
    <row r="22" s="258" customFormat="1" ht="13.9" customHeight="1" spans="1:6">
      <c r="A22" s="267" t="s">
        <v>556</v>
      </c>
      <c r="B22" s="265">
        <f t="shared" ref="B22:B27" si="1">B23</f>
        <v>59</v>
      </c>
      <c r="C22" s="266"/>
      <c r="D22" s="266"/>
      <c r="E22" s="266"/>
      <c r="F22" s="266"/>
    </row>
    <row r="23" s="258" customFormat="1" ht="13.9" customHeight="1" spans="1:6">
      <c r="A23" s="267" t="s">
        <v>170</v>
      </c>
      <c r="B23" s="268">
        <v>59</v>
      </c>
      <c r="C23" s="266"/>
      <c r="D23" s="266"/>
      <c r="E23" s="266"/>
      <c r="F23" s="266"/>
    </row>
    <row r="24" s="258" customFormat="1" ht="13.9" customHeight="1" spans="1:6">
      <c r="A24" s="267" t="s">
        <v>557</v>
      </c>
      <c r="B24" s="265">
        <f t="shared" si="1"/>
        <v>257</v>
      </c>
      <c r="C24" s="266"/>
      <c r="D24" s="266"/>
      <c r="E24" s="266"/>
      <c r="F24" s="266"/>
    </row>
    <row r="25" s="258" customFormat="1" ht="13.9" customHeight="1" spans="1:6">
      <c r="A25" s="267" t="s">
        <v>170</v>
      </c>
      <c r="B25" s="268">
        <v>257</v>
      </c>
      <c r="C25" s="266"/>
      <c r="D25" s="266"/>
      <c r="E25" s="266"/>
      <c r="F25" s="266"/>
    </row>
    <row r="26" s="258" customFormat="1" ht="13.9" customHeight="1" spans="1:6">
      <c r="A26" s="267" t="s">
        <v>242</v>
      </c>
      <c r="B26" s="265">
        <f t="shared" si="1"/>
        <v>1357</v>
      </c>
      <c r="C26" s="266"/>
      <c r="D26" s="266"/>
      <c r="E26" s="266"/>
      <c r="F26" s="266"/>
    </row>
    <row r="27" s="258" customFormat="1" ht="13.9" customHeight="1" spans="1:6">
      <c r="A27" s="267" t="s">
        <v>558</v>
      </c>
      <c r="B27" s="265">
        <f t="shared" si="1"/>
        <v>1357</v>
      </c>
      <c r="C27" s="266"/>
      <c r="D27" s="266"/>
      <c r="E27" s="266"/>
      <c r="F27" s="266"/>
    </row>
    <row r="28" s="258" customFormat="1" ht="13.9" customHeight="1" spans="1:6">
      <c r="A28" s="267" t="s">
        <v>170</v>
      </c>
      <c r="B28" s="268">
        <v>1357</v>
      </c>
      <c r="C28" s="266"/>
      <c r="D28" s="266"/>
      <c r="E28" s="266"/>
      <c r="F28" s="266"/>
    </row>
    <row r="29" s="258" customFormat="1" ht="13.9" customHeight="1" spans="1:6">
      <c r="A29" s="267" t="s">
        <v>255</v>
      </c>
      <c r="B29" s="265">
        <f>B30+B32+B37</f>
        <v>10906</v>
      </c>
      <c r="C29" s="266"/>
      <c r="D29" s="266"/>
      <c r="E29" s="266"/>
      <c r="F29" s="266"/>
    </row>
    <row r="30" s="258" customFormat="1" ht="13.9" customHeight="1" spans="1:6">
      <c r="A30" s="267" t="s">
        <v>559</v>
      </c>
      <c r="B30" s="265">
        <f>B31</f>
        <v>44</v>
      </c>
      <c r="C30" s="266"/>
      <c r="D30" s="266"/>
      <c r="E30" s="266"/>
      <c r="F30" s="266"/>
    </row>
    <row r="31" s="258" customFormat="1" ht="13.9" customHeight="1" spans="1:6">
      <c r="A31" s="267" t="s">
        <v>170</v>
      </c>
      <c r="B31" s="268">
        <v>44</v>
      </c>
      <c r="C31" s="266"/>
      <c r="D31" s="266"/>
      <c r="E31" s="266"/>
      <c r="F31" s="266"/>
    </row>
    <row r="32" s="258" customFormat="1" ht="13.9" customHeight="1" spans="1:6">
      <c r="A32" s="267" t="s">
        <v>560</v>
      </c>
      <c r="B32" s="265">
        <f>SUM(B33:B36)</f>
        <v>10787</v>
      </c>
      <c r="C32" s="266"/>
      <c r="D32" s="266"/>
      <c r="E32" s="266"/>
      <c r="F32" s="266"/>
    </row>
    <row r="33" s="258" customFormat="1" ht="13.9" customHeight="1" spans="1:6">
      <c r="A33" s="267" t="s">
        <v>258</v>
      </c>
      <c r="B33" s="268">
        <v>1353</v>
      </c>
      <c r="C33" s="266"/>
      <c r="D33" s="266"/>
      <c r="E33" s="266"/>
      <c r="F33" s="266"/>
    </row>
    <row r="34" s="258" customFormat="1" ht="13.9" customHeight="1" spans="1:6">
      <c r="A34" s="267" t="s">
        <v>259</v>
      </c>
      <c r="B34" s="268">
        <v>3483</v>
      </c>
      <c r="C34" s="266"/>
      <c r="D34" s="266"/>
      <c r="E34" s="266"/>
      <c r="F34" s="266"/>
    </row>
    <row r="35" s="258" customFormat="1" ht="13.9" customHeight="1" spans="1:6">
      <c r="A35" s="267" t="s">
        <v>260</v>
      </c>
      <c r="B35" s="268">
        <v>2800</v>
      </c>
      <c r="C35" s="266"/>
      <c r="D35" s="266"/>
      <c r="E35" s="266"/>
      <c r="F35" s="266"/>
    </row>
    <row r="36" s="258" customFormat="1" ht="13.9" customHeight="1" spans="1:6">
      <c r="A36" s="267" t="s">
        <v>263</v>
      </c>
      <c r="B36" s="268">
        <v>3151</v>
      </c>
      <c r="C36" s="266"/>
      <c r="D36" s="266"/>
      <c r="E36" s="266"/>
      <c r="F36" s="266"/>
    </row>
    <row r="37" s="258" customFormat="1" ht="13.9" customHeight="1" spans="1:6">
      <c r="A37" s="267" t="s">
        <v>561</v>
      </c>
      <c r="B37" s="265">
        <f>B38</f>
        <v>75</v>
      </c>
      <c r="C37" s="266"/>
      <c r="D37" s="266"/>
      <c r="E37" s="266"/>
      <c r="F37" s="266"/>
    </row>
    <row r="38" s="258" customFormat="1" ht="13.9" customHeight="1" spans="1:6">
      <c r="A38" s="267" t="s">
        <v>266</v>
      </c>
      <c r="B38" s="268">
        <v>75</v>
      </c>
      <c r="C38" s="266"/>
      <c r="D38" s="266"/>
      <c r="E38" s="266"/>
      <c r="F38" s="266"/>
    </row>
    <row r="39" s="258" customFormat="1" ht="13.9" customHeight="1" spans="1:6">
      <c r="A39" s="267" t="s">
        <v>280</v>
      </c>
      <c r="B39" s="265">
        <f>B40</f>
        <v>4</v>
      </c>
      <c r="C39" s="266"/>
      <c r="D39" s="266"/>
      <c r="E39" s="266"/>
      <c r="F39" s="266"/>
    </row>
    <row r="40" s="258" customFormat="1" ht="13.9" customHeight="1" spans="1:6">
      <c r="A40" s="267" t="s">
        <v>562</v>
      </c>
      <c r="B40" s="265">
        <f>B41+B42</f>
        <v>4</v>
      </c>
      <c r="C40" s="266"/>
      <c r="D40" s="266"/>
      <c r="E40" s="266"/>
      <c r="F40" s="266"/>
    </row>
    <row r="41" s="258" customFormat="1" ht="13.9" customHeight="1" spans="1:6">
      <c r="A41" s="267" t="s">
        <v>170</v>
      </c>
      <c r="B41" s="268"/>
      <c r="C41" s="266"/>
      <c r="D41" s="266"/>
      <c r="E41" s="266"/>
      <c r="F41" s="266"/>
    </row>
    <row r="42" s="258" customFormat="1" ht="13.9" customHeight="1" spans="1:6">
      <c r="A42" s="267" t="s">
        <v>285</v>
      </c>
      <c r="B42" s="268">
        <v>4</v>
      </c>
      <c r="C42" s="266"/>
      <c r="D42" s="266"/>
      <c r="E42" s="266"/>
      <c r="F42" s="266"/>
    </row>
    <row r="43" s="258" customFormat="1" ht="13.9" customHeight="1" spans="1:6">
      <c r="A43" s="267" t="s">
        <v>295</v>
      </c>
      <c r="B43" s="265">
        <f>B44+B46+B48+B52</f>
        <v>2746</v>
      </c>
      <c r="C43" s="266"/>
      <c r="D43" s="266"/>
      <c r="E43" s="266"/>
      <c r="F43" s="266"/>
    </row>
    <row r="44" s="258" customFormat="1" ht="13.9" customHeight="1" spans="1:6">
      <c r="A44" s="267" t="s">
        <v>563</v>
      </c>
      <c r="B44" s="265">
        <f>B45</f>
        <v>255</v>
      </c>
      <c r="C44" s="266"/>
      <c r="D44" s="266"/>
      <c r="E44" s="266"/>
      <c r="F44" s="266"/>
    </row>
    <row r="45" s="258" customFormat="1" ht="13.9" customHeight="1" spans="1:6">
      <c r="A45" s="267" t="s">
        <v>170</v>
      </c>
      <c r="B45" s="268">
        <v>255</v>
      </c>
      <c r="C45" s="266"/>
      <c r="D45" s="266"/>
      <c r="E45" s="266"/>
      <c r="F45" s="266"/>
    </row>
    <row r="46" s="258" customFormat="1" ht="13.9" customHeight="1" spans="1:6">
      <c r="A46" s="267" t="s">
        <v>564</v>
      </c>
      <c r="B46" s="265">
        <f>B47</f>
        <v>220</v>
      </c>
      <c r="C46" s="266"/>
      <c r="D46" s="266"/>
      <c r="E46" s="266"/>
      <c r="F46" s="266"/>
    </row>
    <row r="47" s="258" customFormat="1" ht="13.9" customHeight="1" spans="1:2">
      <c r="A47" s="267" t="s">
        <v>170</v>
      </c>
      <c r="B47" s="269">
        <v>220</v>
      </c>
    </row>
    <row r="48" s="258" customFormat="1" ht="13.9" customHeight="1" spans="1:2">
      <c r="A48" s="267" t="s">
        <v>565</v>
      </c>
      <c r="B48" s="265">
        <f>B49+B50+B51</f>
        <v>2271</v>
      </c>
    </row>
    <row r="49" s="258" customFormat="1" ht="13.9" customHeight="1" spans="1:2">
      <c r="A49" s="267" t="s">
        <v>303</v>
      </c>
      <c r="B49" s="269">
        <v>2071</v>
      </c>
    </row>
    <row r="50" s="258" customFormat="1" ht="13.9" customHeight="1" spans="1:2">
      <c r="A50" s="267" t="s">
        <v>304</v>
      </c>
      <c r="B50" s="269">
        <v>200</v>
      </c>
    </row>
    <row r="51" s="258" customFormat="1" ht="13.9" customHeight="1" spans="1:2">
      <c r="A51" s="267" t="s">
        <v>305</v>
      </c>
      <c r="B51" s="269">
        <v>0</v>
      </c>
    </row>
    <row r="52" s="258" customFormat="1" ht="13.9" customHeight="1" spans="1:2">
      <c r="A52" s="267" t="s">
        <v>566</v>
      </c>
      <c r="B52" s="265">
        <f t="shared" ref="B52:B57" si="2">B53</f>
        <v>0</v>
      </c>
    </row>
    <row r="53" s="258" customFormat="1" ht="13.9" customHeight="1" spans="1:2">
      <c r="A53" s="267" t="s">
        <v>336</v>
      </c>
      <c r="B53" s="269">
        <v>0</v>
      </c>
    </row>
    <row r="54" s="258" customFormat="1" ht="13.9" customHeight="1" spans="1:2">
      <c r="A54" s="267" t="s">
        <v>338</v>
      </c>
      <c r="B54" s="265">
        <f>B55+B57+B59+B61+B63</f>
        <v>1284</v>
      </c>
    </row>
    <row r="55" s="258" customFormat="1" ht="13.9" customHeight="1" spans="1:2">
      <c r="A55" s="267" t="s">
        <v>567</v>
      </c>
      <c r="B55" s="265">
        <f t="shared" si="2"/>
        <v>61</v>
      </c>
    </row>
    <row r="56" s="258" customFormat="1" ht="13.9" customHeight="1" spans="1:2">
      <c r="A56" s="267" t="s">
        <v>170</v>
      </c>
      <c r="B56" s="269">
        <v>61</v>
      </c>
    </row>
    <row r="57" s="258" customFormat="1" ht="13.9" customHeight="1" spans="1:2">
      <c r="A57" s="267" t="s">
        <v>568</v>
      </c>
      <c r="B57" s="265">
        <f t="shared" si="2"/>
        <v>224</v>
      </c>
    </row>
    <row r="58" s="258" customFormat="1" ht="13.9" customHeight="1" spans="1:2">
      <c r="A58" s="267" t="s">
        <v>345</v>
      </c>
      <c r="B58" s="269">
        <v>224</v>
      </c>
    </row>
    <row r="59" s="258" customFormat="1" ht="13.9" customHeight="1" spans="1:2">
      <c r="A59" s="267" t="s">
        <v>569</v>
      </c>
      <c r="B59" s="265">
        <f>B60</f>
        <v>75</v>
      </c>
    </row>
    <row r="60" s="258" customFormat="1" ht="13.9" customHeight="1" spans="1:2">
      <c r="A60" s="267" t="s">
        <v>349</v>
      </c>
      <c r="B60" s="265">
        <v>75</v>
      </c>
    </row>
    <row r="61" s="258" customFormat="1" ht="13.9" customHeight="1" spans="1:2">
      <c r="A61" s="267" t="s">
        <v>570</v>
      </c>
      <c r="B61" s="265">
        <f>B62</f>
        <v>3</v>
      </c>
    </row>
    <row r="62" s="258" customFormat="1" ht="13.9" customHeight="1" spans="1:2">
      <c r="A62" s="267" t="s">
        <v>357</v>
      </c>
      <c r="B62" s="265">
        <v>3</v>
      </c>
    </row>
    <row r="63" s="258" customFormat="1" ht="13.9" customHeight="1" spans="1:2">
      <c r="A63" s="267" t="s">
        <v>571</v>
      </c>
      <c r="B63" s="265">
        <f>B64+B65+B66</f>
        <v>921</v>
      </c>
    </row>
    <row r="64" s="258" customFormat="1" ht="13.9" customHeight="1" spans="1:2">
      <c r="A64" s="267" t="s">
        <v>359</v>
      </c>
      <c r="B64" s="265">
        <v>250</v>
      </c>
    </row>
    <row r="65" s="258" customFormat="1" ht="13.9" customHeight="1" spans="1:2">
      <c r="A65" s="267" t="s">
        <v>360</v>
      </c>
      <c r="B65" s="265">
        <v>647</v>
      </c>
    </row>
    <row r="66" s="258" customFormat="1" ht="13.9" customHeight="1" spans="1:2">
      <c r="A66" s="267" t="s">
        <v>361</v>
      </c>
      <c r="B66" s="265">
        <v>24</v>
      </c>
    </row>
    <row r="67" s="258" customFormat="1" ht="13.9" customHeight="1" spans="1:2">
      <c r="A67" s="267" t="s">
        <v>381</v>
      </c>
      <c r="B67" s="265">
        <f>B68</f>
        <v>352</v>
      </c>
    </row>
    <row r="68" s="258" customFormat="1" ht="13.9" customHeight="1" spans="1:2">
      <c r="A68" s="267" t="s">
        <v>572</v>
      </c>
      <c r="B68" s="265">
        <f>B69+B70+B71</f>
        <v>352</v>
      </c>
    </row>
    <row r="69" s="258" customFormat="1" ht="13.9" customHeight="1" spans="1:2">
      <c r="A69" s="267" t="s">
        <v>170</v>
      </c>
      <c r="B69" s="265">
        <v>106</v>
      </c>
    </row>
    <row r="70" s="258" customFormat="1" ht="13.9" customHeight="1" spans="1:2">
      <c r="A70" s="267" t="s">
        <v>383</v>
      </c>
      <c r="B70" s="265">
        <v>203</v>
      </c>
    </row>
    <row r="71" s="258" customFormat="1" ht="13.9" customHeight="1" spans="1:2">
      <c r="A71" s="267" t="s">
        <v>384</v>
      </c>
      <c r="B71" s="265">
        <v>43</v>
      </c>
    </row>
    <row r="72" s="258" customFormat="1" ht="13.9" customHeight="1" spans="1:2">
      <c r="A72" s="267" t="s">
        <v>389</v>
      </c>
      <c r="B72" s="265">
        <f>B73+B76</f>
        <v>147</v>
      </c>
    </row>
    <row r="73" s="258" customFormat="1" ht="13.9" customHeight="1" spans="1:2">
      <c r="A73" s="267" t="s">
        <v>573</v>
      </c>
      <c r="B73" s="265">
        <f>B74+B75</f>
        <v>107</v>
      </c>
    </row>
    <row r="74" s="258" customFormat="1" ht="13.9" customHeight="1" spans="1:2">
      <c r="A74" s="267" t="s">
        <v>170</v>
      </c>
      <c r="B74" s="265">
        <v>37</v>
      </c>
    </row>
    <row r="75" s="258" customFormat="1" ht="13.9" customHeight="1" spans="1:2">
      <c r="A75" s="267" t="s">
        <v>191</v>
      </c>
      <c r="B75" s="265">
        <v>70</v>
      </c>
    </row>
    <row r="76" s="258" customFormat="1" ht="13.9" customHeight="1" spans="1:2">
      <c r="A76" s="267" t="s">
        <v>574</v>
      </c>
      <c r="B76" s="265">
        <f>B77+B78</f>
        <v>40</v>
      </c>
    </row>
    <row r="77" s="258" customFormat="1" ht="13.9" customHeight="1" spans="1:2">
      <c r="A77" s="267" t="s">
        <v>170</v>
      </c>
      <c r="B77" s="265">
        <v>7</v>
      </c>
    </row>
    <row r="78" s="258" customFormat="1" ht="13.9" customHeight="1" spans="1:2">
      <c r="A78" s="267" t="s">
        <v>416</v>
      </c>
      <c r="B78" s="265">
        <v>33</v>
      </c>
    </row>
    <row r="79" s="258" customFormat="1" ht="13.9" customHeight="1" spans="1:2">
      <c r="A79" s="267" t="s">
        <v>429</v>
      </c>
      <c r="B79" s="265">
        <f t="shared" ref="B79:B84" si="3">B80</f>
        <v>47</v>
      </c>
    </row>
    <row r="80" s="258" customFormat="1" ht="13.9" customHeight="1" spans="1:2">
      <c r="A80" s="267" t="s">
        <v>575</v>
      </c>
      <c r="B80" s="265">
        <f>B81+B82</f>
        <v>47</v>
      </c>
    </row>
    <row r="81" s="258" customFormat="1" ht="13.9" customHeight="1" spans="1:2">
      <c r="A81" s="267" t="s">
        <v>170</v>
      </c>
      <c r="B81" s="265">
        <v>46</v>
      </c>
    </row>
    <row r="82" s="258" customFormat="1" ht="13.9" customHeight="1" spans="1:2">
      <c r="A82" s="267" t="s">
        <v>433</v>
      </c>
      <c r="B82" s="265">
        <v>1</v>
      </c>
    </row>
    <row r="83" s="258" customFormat="1" ht="13.9" customHeight="1" spans="1:2">
      <c r="A83" s="267" t="s">
        <v>438</v>
      </c>
      <c r="B83" s="265">
        <f t="shared" si="3"/>
        <v>29</v>
      </c>
    </row>
    <row r="84" s="258" customFormat="1" ht="13.9" customHeight="1" spans="1:2">
      <c r="A84" s="267" t="s">
        <v>576</v>
      </c>
      <c r="B84" s="265">
        <f t="shared" si="3"/>
        <v>29</v>
      </c>
    </row>
    <row r="85" s="258" customFormat="1" ht="13.9" customHeight="1" spans="1:2">
      <c r="A85" s="267" t="s">
        <v>170</v>
      </c>
      <c r="B85" s="265">
        <v>29</v>
      </c>
    </row>
    <row r="86" s="258" customFormat="1" ht="13.9" customHeight="1" spans="1:2">
      <c r="A86" s="267" t="s">
        <v>445</v>
      </c>
      <c r="B86" s="265">
        <f t="shared" ref="B86:B90" si="4">B87</f>
        <v>214</v>
      </c>
    </row>
    <row r="87" s="258" customFormat="1" ht="13.9" customHeight="1" spans="1:2">
      <c r="A87" s="267" t="s">
        <v>577</v>
      </c>
      <c r="B87" s="265">
        <f t="shared" si="4"/>
        <v>214</v>
      </c>
    </row>
    <row r="88" s="258" customFormat="1" ht="13.9" customHeight="1" spans="1:2">
      <c r="A88" s="267" t="s">
        <v>170</v>
      </c>
      <c r="B88" s="265">
        <v>214</v>
      </c>
    </row>
    <row r="89" s="258" customFormat="1" ht="13.9" customHeight="1" spans="1:2">
      <c r="A89" s="267" t="s">
        <v>453</v>
      </c>
      <c r="B89" s="265">
        <f t="shared" si="4"/>
        <v>1024</v>
      </c>
    </row>
    <row r="90" s="258" customFormat="1" ht="13.9" customHeight="1" spans="1:2">
      <c r="A90" s="267" t="s">
        <v>578</v>
      </c>
      <c r="B90" s="265">
        <f t="shared" si="4"/>
        <v>1024</v>
      </c>
    </row>
    <row r="91" ht="13.5" spans="1:2">
      <c r="A91" s="267" t="s">
        <v>457</v>
      </c>
      <c r="B91" s="265">
        <v>1024</v>
      </c>
    </row>
    <row r="92" ht="13.5" spans="1:2">
      <c r="A92" s="267" t="s">
        <v>465</v>
      </c>
      <c r="B92" s="265">
        <f>B93</f>
        <v>29</v>
      </c>
    </row>
    <row r="93" ht="13.5" spans="1:2">
      <c r="A93" s="267" t="s">
        <v>579</v>
      </c>
      <c r="B93" s="265">
        <f>B94</f>
        <v>29</v>
      </c>
    </row>
    <row r="94" ht="13.5" spans="1:2">
      <c r="A94" s="267" t="s">
        <v>170</v>
      </c>
      <c r="B94" s="265">
        <v>29</v>
      </c>
    </row>
  </sheetData>
  <mergeCells count="1">
    <mergeCell ref="A1:B1"/>
  </mergeCells>
  <printOptions horizontalCentered="1"/>
  <pageMargins left="0.759027777777778" right="0.984027777777778" top="0.75" bottom="0.488888888888889" header="0.511805555555556" footer="0.2687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AB19"/>
  <sheetViews>
    <sheetView showZeros="0" topLeftCell="B1" workbookViewId="0">
      <selection activeCell="B20" sqref="B20"/>
    </sheetView>
  </sheetViews>
  <sheetFormatPr defaultColWidth="9" defaultRowHeight="13.5"/>
  <cols>
    <col min="1" max="1" width="24" style="248" customWidth="1"/>
    <col min="2" max="2" width="7" style="248" customWidth="1"/>
    <col min="3" max="3" width="5.75" style="248" customWidth="1"/>
    <col min="4" max="4" width="7.25" style="248" customWidth="1"/>
    <col min="5" max="5" width="6.125" style="248" customWidth="1"/>
    <col min="6" max="6" width="9.5" style="248" customWidth="1"/>
    <col min="7" max="7" width="7.375" style="248" customWidth="1"/>
    <col min="8" max="8" width="6.75" style="248" customWidth="1"/>
    <col min="9" max="9" width="6.25" style="248" customWidth="1"/>
    <col min="10" max="10" width="5.25" style="248" customWidth="1"/>
    <col min="11" max="11" width="5.125" style="248" customWidth="1"/>
    <col min="12" max="12" width="6.125" style="248" customWidth="1"/>
    <col min="13" max="13" width="5.25" style="248" customWidth="1"/>
    <col min="14" max="14" width="5.375" style="248" customWidth="1"/>
    <col min="15" max="15" width="9" style="248" hidden="1" customWidth="1"/>
    <col min="16" max="16" width="7.375" style="248" customWidth="1"/>
    <col min="17" max="17" width="5.375" style="248" customWidth="1"/>
    <col min="18" max="18" width="7.875" style="248" customWidth="1"/>
    <col min="19" max="19" width="6.375" style="248" customWidth="1"/>
    <col min="20" max="20" width="7" style="248" customWidth="1"/>
    <col min="21" max="21" width="6" style="248" customWidth="1"/>
    <col min="22" max="22" width="19" style="248" hidden="1" customWidth="1"/>
    <col min="23" max="23" width="6.625" style="248" customWidth="1"/>
    <col min="24" max="24" width="15.125" style="248" hidden="1" customWidth="1"/>
    <col min="25" max="25" width="9" style="248" hidden="1" customWidth="1"/>
    <col min="26" max="26" width="19.875" style="248" hidden="1" customWidth="1"/>
    <col min="27" max="27" width="11.5" style="248" hidden="1" customWidth="1"/>
    <col min="28" max="28" width="9.125" style="248" customWidth="1"/>
    <col min="29" max="16384" width="9" style="248"/>
  </cols>
  <sheetData>
    <row r="1" spans="1:28">
      <c r="A1" s="249" t="s">
        <v>584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</row>
    <row r="2" spans="1:28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</row>
    <row r="3" spans="1:28">
      <c r="A3" s="248" t="s">
        <v>585</v>
      </c>
      <c r="AB3" s="255" t="s">
        <v>49</v>
      </c>
    </row>
    <row r="4" s="247" customFormat="1" ht="28.5" customHeight="1" spans="1:28">
      <c r="A4" s="250" t="s">
        <v>159</v>
      </c>
      <c r="B4" s="250" t="s">
        <v>487</v>
      </c>
      <c r="C4" s="251" t="s">
        <v>488</v>
      </c>
      <c r="D4" s="252"/>
      <c r="E4" s="252"/>
      <c r="F4" s="252"/>
      <c r="G4" s="253"/>
      <c r="H4" s="251" t="s">
        <v>489</v>
      </c>
      <c r="I4" s="252"/>
      <c r="J4" s="252"/>
      <c r="K4" s="252"/>
      <c r="L4" s="252"/>
      <c r="M4" s="252"/>
      <c r="N4" s="252"/>
      <c r="O4" s="252"/>
      <c r="P4" s="252"/>
      <c r="Q4" s="252"/>
      <c r="R4" s="253"/>
      <c r="S4" s="251" t="s">
        <v>492</v>
      </c>
      <c r="T4" s="252"/>
      <c r="U4" s="252"/>
      <c r="V4" s="253"/>
      <c r="W4" s="251" t="s">
        <v>496</v>
      </c>
      <c r="X4" s="252"/>
      <c r="Y4" s="252"/>
      <c r="Z4" s="252"/>
      <c r="AA4" s="252"/>
      <c r="AB4" s="253"/>
    </row>
    <row r="5" s="247" customFormat="1" ht="54" spans="1:28">
      <c r="A5" s="250"/>
      <c r="B5" s="250"/>
      <c r="C5" s="250" t="s">
        <v>147</v>
      </c>
      <c r="D5" s="250" t="s">
        <v>500</v>
      </c>
      <c r="E5" s="250" t="s">
        <v>501</v>
      </c>
      <c r="F5" s="250" t="s">
        <v>502</v>
      </c>
      <c r="G5" s="250" t="s">
        <v>503</v>
      </c>
      <c r="H5" s="250" t="s">
        <v>147</v>
      </c>
      <c r="I5" s="250" t="s">
        <v>504</v>
      </c>
      <c r="J5" s="250" t="s">
        <v>505</v>
      </c>
      <c r="K5" s="250" t="s">
        <v>506</v>
      </c>
      <c r="L5" s="250" t="s">
        <v>507</v>
      </c>
      <c r="M5" s="250" t="s">
        <v>508</v>
      </c>
      <c r="N5" s="250" t="s">
        <v>509</v>
      </c>
      <c r="O5" s="250" t="s">
        <v>510</v>
      </c>
      <c r="P5" s="250" t="s">
        <v>511</v>
      </c>
      <c r="Q5" s="250" t="s">
        <v>512</v>
      </c>
      <c r="R5" s="250" t="s">
        <v>513</v>
      </c>
      <c r="S5" s="250" t="s">
        <v>147</v>
      </c>
      <c r="T5" s="250" t="s">
        <v>521</v>
      </c>
      <c r="U5" s="250" t="s">
        <v>522</v>
      </c>
      <c r="V5" s="250" t="s">
        <v>523</v>
      </c>
      <c r="W5" s="250" t="s">
        <v>147</v>
      </c>
      <c r="X5" s="250" t="s">
        <v>531</v>
      </c>
      <c r="Y5" s="250" t="s">
        <v>532</v>
      </c>
      <c r="Z5" s="250" t="s">
        <v>533</v>
      </c>
      <c r="AA5" s="250" t="s">
        <v>534</v>
      </c>
      <c r="AB5" s="250" t="s">
        <v>535</v>
      </c>
    </row>
    <row r="6" spans="1:28">
      <c r="A6" s="254" t="s">
        <v>164</v>
      </c>
      <c r="B6" s="254">
        <f t="shared" ref="B6:AB6" si="0">SUM(B7:B19)</f>
        <v>21080</v>
      </c>
      <c r="C6" s="254">
        <f t="shared" si="0"/>
        <v>8652</v>
      </c>
      <c r="D6" s="254">
        <f t="shared" si="0"/>
        <v>6843</v>
      </c>
      <c r="E6" s="254">
        <f t="shared" si="0"/>
        <v>1144</v>
      </c>
      <c r="F6" s="254">
        <f t="shared" si="0"/>
        <v>322</v>
      </c>
      <c r="G6" s="254">
        <f t="shared" si="0"/>
        <v>343</v>
      </c>
      <c r="H6" s="254">
        <f t="shared" si="0"/>
        <v>985</v>
      </c>
      <c r="I6" s="254">
        <f t="shared" si="0"/>
        <v>697</v>
      </c>
      <c r="J6" s="254">
        <f t="shared" si="0"/>
        <v>3</v>
      </c>
      <c r="K6" s="254">
        <f t="shared" si="0"/>
        <v>4</v>
      </c>
      <c r="L6" s="254">
        <f t="shared" si="0"/>
        <v>2</v>
      </c>
      <c r="M6" s="254">
        <f t="shared" si="0"/>
        <v>117</v>
      </c>
      <c r="N6" s="254">
        <f t="shared" si="0"/>
        <v>6</v>
      </c>
      <c r="O6" s="254">
        <f t="shared" si="0"/>
        <v>0</v>
      </c>
      <c r="P6" s="254">
        <f t="shared" si="0"/>
        <v>107</v>
      </c>
      <c r="Q6" s="254">
        <f t="shared" si="0"/>
        <v>13</v>
      </c>
      <c r="R6" s="254">
        <f t="shared" si="0"/>
        <v>36</v>
      </c>
      <c r="S6" s="254">
        <f t="shared" si="0"/>
        <v>11442</v>
      </c>
      <c r="T6" s="254">
        <f t="shared" si="0"/>
        <v>11388</v>
      </c>
      <c r="U6" s="254">
        <f t="shared" si="0"/>
        <v>54</v>
      </c>
      <c r="V6" s="254">
        <f t="shared" si="0"/>
        <v>0</v>
      </c>
      <c r="W6" s="254">
        <f t="shared" si="0"/>
        <v>1</v>
      </c>
      <c r="X6" s="254">
        <f t="shared" si="0"/>
        <v>0</v>
      </c>
      <c r="Y6" s="254">
        <f t="shared" si="0"/>
        <v>0</v>
      </c>
      <c r="Z6" s="254">
        <f t="shared" si="0"/>
        <v>0</v>
      </c>
      <c r="AA6" s="254">
        <f t="shared" si="0"/>
        <v>0</v>
      </c>
      <c r="AB6" s="254">
        <f t="shared" si="0"/>
        <v>1</v>
      </c>
    </row>
    <row r="7" spans="1:28">
      <c r="A7" s="254" t="s">
        <v>166</v>
      </c>
      <c r="B7" s="254">
        <f t="shared" ref="B7:B19" si="1">C7+H7+S7+W7</f>
        <v>2941</v>
      </c>
      <c r="C7" s="254">
        <f t="shared" ref="C7:C19" si="2">SUM(D7:G7)</f>
        <v>2257</v>
      </c>
      <c r="D7" s="254">
        <v>2196</v>
      </c>
      <c r="E7" s="254">
        <v>2</v>
      </c>
      <c r="F7" s="254">
        <v>59</v>
      </c>
      <c r="G7" s="254">
        <v>0</v>
      </c>
      <c r="H7" s="254">
        <f>SUM(I7:R7)</f>
        <v>537</v>
      </c>
      <c r="I7" s="254">
        <v>410</v>
      </c>
      <c r="J7" s="254">
        <v>3</v>
      </c>
      <c r="K7" s="254">
        <v>3</v>
      </c>
      <c r="L7" s="254">
        <v>0</v>
      </c>
      <c r="M7" s="254">
        <v>21</v>
      </c>
      <c r="N7" s="254">
        <v>6</v>
      </c>
      <c r="O7" s="254">
        <v>0</v>
      </c>
      <c r="P7" s="254">
        <v>62</v>
      </c>
      <c r="Q7" s="254">
        <v>8</v>
      </c>
      <c r="R7" s="254">
        <v>24</v>
      </c>
      <c r="S7" s="254">
        <f t="shared" ref="S7:S19" si="3">SUM(T7:V7)</f>
        <v>147</v>
      </c>
      <c r="T7" s="254">
        <v>135</v>
      </c>
      <c r="U7" s="254">
        <v>12</v>
      </c>
      <c r="V7" s="254">
        <v>0</v>
      </c>
      <c r="W7" s="254">
        <f t="shared" ref="W7:W19" si="4">SUM(X7:AB7)</f>
        <v>0</v>
      </c>
      <c r="X7" s="254">
        <v>0</v>
      </c>
      <c r="Y7" s="254">
        <v>0</v>
      </c>
      <c r="Z7" s="254">
        <v>0</v>
      </c>
      <c r="AA7" s="254">
        <v>0</v>
      </c>
      <c r="AB7" s="254">
        <v>0</v>
      </c>
    </row>
    <row r="8" spans="1:28">
      <c r="A8" s="254" t="s">
        <v>242</v>
      </c>
      <c r="B8" s="254">
        <f t="shared" si="1"/>
        <v>1357</v>
      </c>
      <c r="C8" s="254">
        <f t="shared" si="2"/>
        <v>1070</v>
      </c>
      <c r="D8" s="254">
        <v>1000</v>
      </c>
      <c r="E8" s="254">
        <v>1</v>
      </c>
      <c r="F8" s="254">
        <v>69</v>
      </c>
      <c r="G8" s="254">
        <v>0</v>
      </c>
      <c r="H8" s="254">
        <f t="shared" ref="H7:H12" si="5">SUM(I8:R8)</f>
        <v>266</v>
      </c>
      <c r="I8" s="254">
        <v>136</v>
      </c>
      <c r="J8" s="254">
        <v>0</v>
      </c>
      <c r="K8" s="254">
        <v>0</v>
      </c>
      <c r="L8" s="254">
        <v>2</v>
      </c>
      <c r="M8" s="254">
        <v>80</v>
      </c>
      <c r="N8" s="254">
        <v>0</v>
      </c>
      <c r="O8" s="254">
        <v>0</v>
      </c>
      <c r="P8" s="254">
        <v>45</v>
      </c>
      <c r="Q8" s="254">
        <v>3</v>
      </c>
      <c r="R8" s="254">
        <v>0</v>
      </c>
      <c r="S8" s="254">
        <f t="shared" si="3"/>
        <v>21</v>
      </c>
      <c r="T8" s="254">
        <v>21</v>
      </c>
      <c r="U8" s="254">
        <v>0</v>
      </c>
      <c r="V8" s="254">
        <v>0</v>
      </c>
      <c r="W8" s="254">
        <f t="shared" si="4"/>
        <v>0</v>
      </c>
      <c r="X8" s="254">
        <v>0</v>
      </c>
      <c r="Y8" s="254">
        <v>0</v>
      </c>
      <c r="Z8" s="254">
        <v>0</v>
      </c>
      <c r="AA8" s="254">
        <v>0</v>
      </c>
      <c r="AB8" s="254">
        <v>0</v>
      </c>
    </row>
    <row r="9" spans="1:28">
      <c r="A9" s="254" t="s">
        <v>255</v>
      </c>
      <c r="B9" s="254">
        <f t="shared" si="1"/>
        <v>10906</v>
      </c>
      <c r="C9" s="254">
        <f t="shared" si="2"/>
        <v>2981</v>
      </c>
      <c r="D9" s="254">
        <v>2981</v>
      </c>
      <c r="E9" s="254">
        <v>0</v>
      </c>
      <c r="F9" s="254">
        <v>0</v>
      </c>
      <c r="G9" s="254">
        <v>0</v>
      </c>
      <c r="H9" s="254">
        <f t="shared" si="5"/>
        <v>0</v>
      </c>
      <c r="I9" s="254">
        <v>0</v>
      </c>
      <c r="J9" s="254">
        <v>0</v>
      </c>
      <c r="K9" s="254">
        <v>0</v>
      </c>
      <c r="L9" s="254">
        <v>0</v>
      </c>
      <c r="M9" s="254">
        <v>0</v>
      </c>
      <c r="N9" s="254">
        <v>0</v>
      </c>
      <c r="O9" s="254">
        <v>0</v>
      </c>
      <c r="P9" s="254">
        <v>0</v>
      </c>
      <c r="Q9" s="254">
        <v>0</v>
      </c>
      <c r="R9" s="254">
        <v>0</v>
      </c>
      <c r="S9" s="254">
        <f t="shared" si="3"/>
        <v>7925</v>
      </c>
      <c r="T9" s="254">
        <v>7910</v>
      </c>
      <c r="U9" s="254">
        <v>15</v>
      </c>
      <c r="V9" s="254">
        <v>0</v>
      </c>
      <c r="W9" s="254">
        <f t="shared" si="4"/>
        <v>0</v>
      </c>
      <c r="X9" s="254">
        <v>0</v>
      </c>
      <c r="Y9" s="254">
        <v>0</v>
      </c>
      <c r="Z9" s="254">
        <v>0</v>
      </c>
      <c r="AA9" s="254">
        <v>0</v>
      </c>
      <c r="AB9" s="254">
        <v>0</v>
      </c>
    </row>
    <row r="10" spans="1:28">
      <c r="A10" s="254" t="s">
        <v>280</v>
      </c>
      <c r="B10" s="254">
        <f t="shared" si="1"/>
        <v>4</v>
      </c>
      <c r="C10" s="254">
        <f t="shared" si="2"/>
        <v>0</v>
      </c>
      <c r="D10" s="254">
        <v>0</v>
      </c>
      <c r="E10" s="254">
        <v>0</v>
      </c>
      <c r="F10" s="254">
        <v>0</v>
      </c>
      <c r="G10" s="254">
        <v>0</v>
      </c>
      <c r="H10" s="254">
        <f t="shared" si="5"/>
        <v>3</v>
      </c>
      <c r="I10" s="254">
        <v>3</v>
      </c>
      <c r="J10" s="254">
        <v>0</v>
      </c>
      <c r="K10" s="254">
        <v>0</v>
      </c>
      <c r="L10" s="254">
        <v>0</v>
      </c>
      <c r="M10" s="254">
        <v>0</v>
      </c>
      <c r="N10" s="254">
        <v>0</v>
      </c>
      <c r="O10" s="254">
        <v>0</v>
      </c>
      <c r="P10" s="254">
        <v>0</v>
      </c>
      <c r="Q10" s="254">
        <v>0</v>
      </c>
      <c r="R10" s="254">
        <v>0</v>
      </c>
      <c r="S10" s="254">
        <f t="shared" si="3"/>
        <v>1</v>
      </c>
      <c r="T10" s="254">
        <v>1</v>
      </c>
      <c r="U10" s="254">
        <v>0</v>
      </c>
      <c r="V10" s="254">
        <v>0</v>
      </c>
      <c r="W10" s="254">
        <f t="shared" si="4"/>
        <v>0</v>
      </c>
      <c r="X10" s="254">
        <v>0</v>
      </c>
      <c r="Y10" s="254">
        <v>0</v>
      </c>
      <c r="Z10" s="254">
        <v>0</v>
      </c>
      <c r="AA10" s="254">
        <v>0</v>
      </c>
      <c r="AB10" s="254">
        <v>0</v>
      </c>
    </row>
    <row r="11" spans="1:28">
      <c r="A11" s="254" t="s">
        <v>295</v>
      </c>
      <c r="B11" s="254">
        <f t="shared" si="1"/>
        <v>2746</v>
      </c>
      <c r="C11" s="254">
        <f t="shared" si="2"/>
        <v>1293</v>
      </c>
      <c r="D11" s="254">
        <v>75</v>
      </c>
      <c r="E11" s="254">
        <v>875</v>
      </c>
      <c r="F11" s="254">
        <v>0</v>
      </c>
      <c r="G11" s="254">
        <v>343</v>
      </c>
      <c r="H11" s="254">
        <f t="shared" si="5"/>
        <v>22</v>
      </c>
      <c r="I11" s="254">
        <v>20</v>
      </c>
      <c r="J11" s="254">
        <v>0</v>
      </c>
      <c r="K11" s="254">
        <v>0</v>
      </c>
      <c r="L11" s="254">
        <v>0</v>
      </c>
      <c r="M11" s="254">
        <v>2</v>
      </c>
      <c r="N11" s="254">
        <v>0</v>
      </c>
      <c r="O11" s="254">
        <v>0</v>
      </c>
      <c r="P11" s="254">
        <v>0</v>
      </c>
      <c r="Q11" s="254">
        <v>0</v>
      </c>
      <c r="R11" s="254">
        <v>0</v>
      </c>
      <c r="S11" s="254">
        <f t="shared" si="3"/>
        <v>1431</v>
      </c>
      <c r="T11" s="254">
        <v>1431</v>
      </c>
      <c r="U11" s="254">
        <v>0</v>
      </c>
      <c r="V11" s="254">
        <v>0</v>
      </c>
      <c r="W11" s="254">
        <f t="shared" si="4"/>
        <v>0</v>
      </c>
      <c r="X11" s="254">
        <v>0</v>
      </c>
      <c r="Y11" s="254">
        <v>0</v>
      </c>
      <c r="Z11" s="254">
        <v>0</v>
      </c>
      <c r="AA11" s="254">
        <v>0</v>
      </c>
      <c r="AB11" s="254">
        <v>0</v>
      </c>
    </row>
    <row r="12" spans="1:28">
      <c r="A12" s="254" t="s">
        <v>338</v>
      </c>
      <c r="B12" s="254">
        <f t="shared" si="1"/>
        <v>1284</v>
      </c>
      <c r="C12" s="254">
        <f t="shared" si="2"/>
        <v>316</v>
      </c>
      <c r="D12" s="254">
        <v>50</v>
      </c>
      <c r="E12" s="254">
        <v>266</v>
      </c>
      <c r="F12" s="254">
        <v>0</v>
      </c>
      <c r="G12" s="254">
        <v>0</v>
      </c>
      <c r="H12" s="254">
        <f t="shared" si="5"/>
        <v>9</v>
      </c>
      <c r="I12" s="254">
        <v>6</v>
      </c>
      <c r="J12" s="254">
        <v>0</v>
      </c>
      <c r="K12" s="254">
        <v>0</v>
      </c>
      <c r="L12" s="254">
        <v>0</v>
      </c>
      <c r="M12" s="254">
        <v>3</v>
      </c>
      <c r="N12" s="254">
        <v>0</v>
      </c>
      <c r="O12" s="254">
        <v>0</v>
      </c>
      <c r="P12" s="254">
        <v>0</v>
      </c>
      <c r="Q12" s="254">
        <v>0</v>
      </c>
      <c r="R12" s="254">
        <v>0</v>
      </c>
      <c r="S12" s="254">
        <f t="shared" si="3"/>
        <v>959</v>
      </c>
      <c r="T12" s="254">
        <v>946</v>
      </c>
      <c r="U12" s="254">
        <v>13</v>
      </c>
      <c r="V12" s="254">
        <v>0</v>
      </c>
      <c r="W12" s="254">
        <f t="shared" si="4"/>
        <v>0</v>
      </c>
      <c r="X12" s="254">
        <v>0</v>
      </c>
      <c r="Y12" s="254">
        <v>0</v>
      </c>
      <c r="Z12" s="254">
        <v>0</v>
      </c>
      <c r="AA12" s="254">
        <v>0</v>
      </c>
      <c r="AB12" s="254">
        <v>0</v>
      </c>
    </row>
    <row r="13" spans="1:28">
      <c r="A13" s="254" t="s">
        <v>381</v>
      </c>
      <c r="B13" s="254">
        <f t="shared" si="1"/>
        <v>352</v>
      </c>
      <c r="C13" s="254">
        <f t="shared" si="2"/>
        <v>271</v>
      </c>
      <c r="D13" s="254">
        <v>251</v>
      </c>
      <c r="E13" s="254">
        <v>0</v>
      </c>
      <c r="F13" s="254">
        <v>20</v>
      </c>
      <c r="G13" s="254">
        <v>0</v>
      </c>
      <c r="H13" s="254">
        <v>76</v>
      </c>
      <c r="I13" s="254">
        <v>65</v>
      </c>
      <c r="J13" s="254">
        <v>0</v>
      </c>
      <c r="K13" s="254">
        <v>1</v>
      </c>
      <c r="L13" s="254">
        <v>0</v>
      </c>
      <c r="M13" s="254">
        <v>5</v>
      </c>
      <c r="N13" s="254">
        <v>0</v>
      </c>
      <c r="O13" s="254">
        <v>0</v>
      </c>
      <c r="P13" s="254">
        <v>0</v>
      </c>
      <c r="Q13" s="254">
        <v>0</v>
      </c>
      <c r="R13" s="254">
        <v>5</v>
      </c>
      <c r="S13" s="254">
        <f t="shared" si="3"/>
        <v>5</v>
      </c>
      <c r="T13" s="254">
        <v>5</v>
      </c>
      <c r="U13" s="254">
        <v>0</v>
      </c>
      <c r="V13" s="254">
        <v>0</v>
      </c>
      <c r="W13" s="254">
        <f t="shared" si="4"/>
        <v>0</v>
      </c>
      <c r="X13" s="254">
        <v>0</v>
      </c>
      <c r="Y13" s="254">
        <v>0</v>
      </c>
      <c r="Z13" s="254">
        <v>0</v>
      </c>
      <c r="AA13" s="254">
        <v>0</v>
      </c>
      <c r="AB13" s="254">
        <v>0</v>
      </c>
    </row>
    <row r="14" spans="1:28">
      <c r="A14" s="254" t="s">
        <v>389</v>
      </c>
      <c r="B14" s="254">
        <f t="shared" si="1"/>
        <v>147</v>
      </c>
      <c r="C14" s="254">
        <f t="shared" si="2"/>
        <v>29</v>
      </c>
      <c r="D14" s="254">
        <v>29</v>
      </c>
      <c r="E14" s="254">
        <v>0</v>
      </c>
      <c r="F14" s="254">
        <v>0</v>
      </c>
      <c r="G14" s="254">
        <v>0</v>
      </c>
      <c r="H14" s="254">
        <f t="shared" ref="H14:H19" si="6">SUM(I14:R14)</f>
        <v>15</v>
      </c>
      <c r="I14" s="254">
        <v>14</v>
      </c>
      <c r="J14" s="254">
        <v>0</v>
      </c>
      <c r="K14" s="254">
        <v>0</v>
      </c>
      <c r="L14" s="254">
        <v>0</v>
      </c>
      <c r="M14" s="254">
        <v>0</v>
      </c>
      <c r="N14" s="254">
        <v>0</v>
      </c>
      <c r="O14" s="254">
        <v>0</v>
      </c>
      <c r="P14" s="254">
        <v>0</v>
      </c>
      <c r="Q14" s="254">
        <v>0</v>
      </c>
      <c r="R14" s="254">
        <v>1</v>
      </c>
      <c r="S14" s="254">
        <f t="shared" si="3"/>
        <v>103</v>
      </c>
      <c r="T14" s="254">
        <v>89</v>
      </c>
      <c r="U14" s="254">
        <v>14</v>
      </c>
      <c r="V14" s="254">
        <v>0</v>
      </c>
      <c r="W14" s="254">
        <f t="shared" si="4"/>
        <v>0</v>
      </c>
      <c r="X14" s="254">
        <v>0</v>
      </c>
      <c r="Y14" s="254">
        <v>0</v>
      </c>
      <c r="Z14" s="254">
        <v>0</v>
      </c>
      <c r="AA14" s="254">
        <v>0</v>
      </c>
      <c r="AB14" s="254">
        <v>0</v>
      </c>
    </row>
    <row r="15" spans="1:28">
      <c r="A15" s="254" t="s">
        <v>429</v>
      </c>
      <c r="B15" s="254">
        <f t="shared" si="1"/>
        <v>47</v>
      </c>
      <c r="C15" s="254">
        <f t="shared" si="2"/>
        <v>36</v>
      </c>
      <c r="D15" s="254">
        <v>36</v>
      </c>
      <c r="E15" s="254">
        <v>0</v>
      </c>
      <c r="F15" s="254">
        <v>0</v>
      </c>
      <c r="G15" s="254">
        <v>0</v>
      </c>
      <c r="H15" s="254">
        <f t="shared" si="6"/>
        <v>10</v>
      </c>
      <c r="I15" s="254">
        <v>8</v>
      </c>
      <c r="J15" s="254">
        <v>0</v>
      </c>
      <c r="K15" s="254">
        <v>0</v>
      </c>
      <c r="L15" s="254">
        <v>0</v>
      </c>
      <c r="M15" s="254">
        <v>2</v>
      </c>
      <c r="N15" s="254">
        <v>0</v>
      </c>
      <c r="O15" s="254">
        <v>0</v>
      </c>
      <c r="P15" s="254">
        <v>0</v>
      </c>
      <c r="Q15" s="254">
        <v>0</v>
      </c>
      <c r="R15" s="254">
        <v>0</v>
      </c>
      <c r="S15" s="254">
        <f t="shared" si="3"/>
        <v>0</v>
      </c>
      <c r="T15" s="254">
        <v>0</v>
      </c>
      <c r="U15" s="254">
        <v>0</v>
      </c>
      <c r="V15" s="254">
        <v>0</v>
      </c>
      <c r="W15" s="254">
        <f t="shared" si="4"/>
        <v>1</v>
      </c>
      <c r="X15" s="254">
        <v>0</v>
      </c>
      <c r="Y15" s="254">
        <v>0</v>
      </c>
      <c r="Z15" s="254">
        <v>0</v>
      </c>
      <c r="AA15" s="254">
        <v>0</v>
      </c>
      <c r="AB15" s="254">
        <v>1</v>
      </c>
    </row>
    <row r="16" spans="1:28">
      <c r="A16" s="254" t="s">
        <v>438</v>
      </c>
      <c r="B16" s="254">
        <f t="shared" si="1"/>
        <v>29</v>
      </c>
      <c r="C16" s="254">
        <f t="shared" si="2"/>
        <v>21</v>
      </c>
      <c r="D16" s="254">
        <v>21</v>
      </c>
      <c r="E16" s="254"/>
      <c r="F16" s="254">
        <v>0</v>
      </c>
      <c r="G16" s="254">
        <v>0</v>
      </c>
      <c r="H16" s="254">
        <f t="shared" si="6"/>
        <v>8</v>
      </c>
      <c r="I16" s="254">
        <v>6</v>
      </c>
      <c r="J16" s="254">
        <v>0</v>
      </c>
      <c r="K16" s="254">
        <v>0</v>
      </c>
      <c r="L16" s="254">
        <v>0</v>
      </c>
      <c r="M16" s="254">
        <v>1</v>
      </c>
      <c r="N16" s="254">
        <v>0</v>
      </c>
      <c r="O16" s="254">
        <v>0</v>
      </c>
      <c r="P16" s="254">
        <v>0</v>
      </c>
      <c r="Q16" s="254">
        <v>1</v>
      </c>
      <c r="R16" s="254">
        <v>0</v>
      </c>
      <c r="S16" s="254">
        <f t="shared" si="3"/>
        <v>0</v>
      </c>
      <c r="T16" s="254">
        <v>0</v>
      </c>
      <c r="U16" s="254">
        <v>0</v>
      </c>
      <c r="V16" s="254">
        <v>0</v>
      </c>
      <c r="W16" s="254">
        <f t="shared" si="4"/>
        <v>0</v>
      </c>
      <c r="X16" s="254">
        <v>0</v>
      </c>
      <c r="Y16" s="254">
        <v>0</v>
      </c>
      <c r="Z16" s="254">
        <v>0</v>
      </c>
      <c r="AA16" s="254">
        <v>0</v>
      </c>
      <c r="AB16" s="254">
        <v>0</v>
      </c>
    </row>
    <row r="17" spans="1:28">
      <c r="A17" s="254" t="s">
        <v>445</v>
      </c>
      <c r="B17" s="254">
        <f t="shared" si="1"/>
        <v>214</v>
      </c>
      <c r="C17" s="254">
        <f t="shared" si="2"/>
        <v>183</v>
      </c>
      <c r="D17" s="254">
        <v>183</v>
      </c>
      <c r="E17" s="254">
        <v>0</v>
      </c>
      <c r="F17" s="254">
        <v>0</v>
      </c>
      <c r="G17" s="254">
        <v>0</v>
      </c>
      <c r="H17" s="254">
        <f t="shared" si="6"/>
        <v>31</v>
      </c>
      <c r="I17" s="254">
        <v>22</v>
      </c>
      <c r="J17" s="254">
        <v>0</v>
      </c>
      <c r="K17" s="254">
        <v>0</v>
      </c>
      <c r="L17" s="254">
        <v>0</v>
      </c>
      <c r="M17" s="254">
        <v>3</v>
      </c>
      <c r="N17" s="254">
        <v>0</v>
      </c>
      <c r="O17" s="254">
        <v>0</v>
      </c>
      <c r="P17" s="254">
        <v>0</v>
      </c>
      <c r="Q17" s="254">
        <v>1</v>
      </c>
      <c r="R17" s="254">
        <v>5</v>
      </c>
      <c r="S17" s="254">
        <f t="shared" si="3"/>
        <v>0</v>
      </c>
      <c r="T17" s="254">
        <v>0</v>
      </c>
      <c r="U17" s="254">
        <v>0</v>
      </c>
      <c r="V17" s="254">
        <v>0</v>
      </c>
      <c r="W17" s="254">
        <f t="shared" si="4"/>
        <v>0</v>
      </c>
      <c r="X17" s="254">
        <v>0</v>
      </c>
      <c r="Y17" s="254">
        <v>0</v>
      </c>
      <c r="Z17" s="254">
        <v>0</v>
      </c>
      <c r="AA17" s="254">
        <v>0</v>
      </c>
      <c r="AB17" s="254">
        <v>0</v>
      </c>
    </row>
    <row r="18" spans="1:28">
      <c r="A18" s="254" t="s">
        <v>453</v>
      </c>
      <c r="B18" s="254">
        <f t="shared" si="1"/>
        <v>1024</v>
      </c>
      <c r="C18" s="254">
        <f t="shared" si="2"/>
        <v>174</v>
      </c>
      <c r="D18" s="254">
        <v>0</v>
      </c>
      <c r="E18" s="254">
        <v>0</v>
      </c>
      <c r="F18" s="254">
        <v>174</v>
      </c>
      <c r="G18" s="254">
        <v>0</v>
      </c>
      <c r="H18" s="254">
        <f t="shared" si="6"/>
        <v>0</v>
      </c>
      <c r="I18" s="254">
        <v>0</v>
      </c>
      <c r="J18" s="254">
        <v>0</v>
      </c>
      <c r="K18" s="254">
        <v>0</v>
      </c>
      <c r="L18" s="254">
        <v>0</v>
      </c>
      <c r="M18" s="254">
        <v>0</v>
      </c>
      <c r="N18" s="254">
        <v>0</v>
      </c>
      <c r="O18" s="254">
        <v>0</v>
      </c>
      <c r="P18" s="254">
        <v>0</v>
      </c>
      <c r="Q18" s="254">
        <v>0</v>
      </c>
      <c r="R18" s="254">
        <v>0</v>
      </c>
      <c r="S18" s="254">
        <f t="shared" si="3"/>
        <v>850</v>
      </c>
      <c r="T18" s="254">
        <v>850</v>
      </c>
      <c r="U18" s="254">
        <v>0</v>
      </c>
      <c r="V18" s="254">
        <v>0</v>
      </c>
      <c r="W18" s="254">
        <f t="shared" si="4"/>
        <v>0</v>
      </c>
      <c r="X18" s="254">
        <v>0</v>
      </c>
      <c r="Y18" s="254">
        <v>0</v>
      </c>
      <c r="Z18" s="254">
        <v>0</v>
      </c>
      <c r="AA18" s="254">
        <v>0</v>
      </c>
      <c r="AB18" s="254">
        <v>0</v>
      </c>
    </row>
    <row r="19" spans="1:28">
      <c r="A19" s="254" t="s">
        <v>465</v>
      </c>
      <c r="B19" s="254">
        <f t="shared" si="1"/>
        <v>29</v>
      </c>
      <c r="C19" s="254">
        <f t="shared" si="2"/>
        <v>21</v>
      </c>
      <c r="D19" s="254">
        <v>21</v>
      </c>
      <c r="E19" s="254">
        <v>0</v>
      </c>
      <c r="F19" s="254">
        <v>0</v>
      </c>
      <c r="G19" s="254">
        <v>0</v>
      </c>
      <c r="H19" s="254">
        <f t="shared" si="6"/>
        <v>8</v>
      </c>
      <c r="I19" s="254">
        <v>7</v>
      </c>
      <c r="J19" s="254">
        <v>0</v>
      </c>
      <c r="K19" s="254">
        <v>0</v>
      </c>
      <c r="L19" s="254">
        <v>0</v>
      </c>
      <c r="M19" s="254">
        <v>0</v>
      </c>
      <c r="N19" s="254">
        <v>0</v>
      </c>
      <c r="O19" s="254">
        <v>0</v>
      </c>
      <c r="P19" s="254">
        <v>0</v>
      </c>
      <c r="Q19" s="254">
        <v>0</v>
      </c>
      <c r="R19" s="254">
        <v>1</v>
      </c>
      <c r="S19" s="254">
        <f t="shared" si="3"/>
        <v>0</v>
      </c>
      <c r="T19" s="254">
        <v>0</v>
      </c>
      <c r="U19" s="254">
        <v>0</v>
      </c>
      <c r="V19" s="254">
        <v>0</v>
      </c>
      <c r="W19" s="254">
        <f t="shared" si="4"/>
        <v>0</v>
      </c>
      <c r="X19" s="254">
        <v>0</v>
      </c>
      <c r="Y19" s="254">
        <v>0</v>
      </c>
      <c r="Z19" s="254">
        <v>0</v>
      </c>
      <c r="AA19" s="254">
        <v>0</v>
      </c>
      <c r="AB19" s="254">
        <v>0</v>
      </c>
    </row>
  </sheetData>
  <mergeCells count="5">
    <mergeCell ref="C4:G4"/>
    <mergeCell ref="H4:R4"/>
    <mergeCell ref="S4:V4"/>
    <mergeCell ref="W4:AB4"/>
    <mergeCell ref="A1:AB2"/>
  </mergeCells>
  <printOptions horizontalCentered="1"/>
  <pageMargins left="0.55" right="0.488888888888889" top="0.786805555555556" bottom="0.786805555555556" header="0.511805555555556" footer="0.511805555555556"/>
  <pageSetup paperSize="9" scale="75" orientation="landscape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212"/>
  <sheetViews>
    <sheetView topLeftCell="A181" workbookViewId="0">
      <selection activeCell="B215" sqref="B215"/>
    </sheetView>
  </sheetViews>
  <sheetFormatPr defaultColWidth="9" defaultRowHeight="12"/>
  <cols>
    <col min="1" max="1" width="42.75" style="225" customWidth="1"/>
    <col min="2" max="2" width="34" style="226" customWidth="1"/>
    <col min="3" max="16384" width="9" style="225"/>
  </cols>
  <sheetData>
    <row r="1" ht="24" customHeight="1" spans="1:9">
      <c r="A1" s="227" t="s">
        <v>586</v>
      </c>
      <c r="B1" s="227"/>
      <c r="C1" s="228"/>
      <c r="D1" s="228"/>
      <c r="E1" s="228"/>
      <c r="F1" s="228"/>
      <c r="G1" s="228"/>
      <c r="H1" s="228"/>
      <c r="I1" s="228"/>
    </row>
    <row r="2" s="222" customFormat="1" ht="15" customHeight="1" spans="1:9">
      <c r="A2" s="229" t="s">
        <v>587</v>
      </c>
      <c r="B2" s="230" t="s">
        <v>49</v>
      </c>
      <c r="C2" s="231"/>
      <c r="D2" s="231"/>
      <c r="E2" s="231"/>
      <c r="F2" s="231"/>
      <c r="G2" s="231"/>
      <c r="H2" s="231"/>
      <c r="I2" s="231"/>
    </row>
    <row r="3" s="223" customFormat="1" ht="15" customHeight="1" spans="1:9">
      <c r="A3" s="232" t="s">
        <v>159</v>
      </c>
      <c r="B3" s="232" t="s">
        <v>588</v>
      </c>
      <c r="C3" s="233"/>
      <c r="D3" s="233"/>
      <c r="E3" s="233"/>
      <c r="F3" s="233"/>
      <c r="G3" s="233"/>
      <c r="H3" s="233"/>
      <c r="I3" s="233"/>
    </row>
    <row r="4" s="224" customFormat="1" ht="13.15" customHeight="1" spans="1:9">
      <c r="A4" s="234" t="s">
        <v>164</v>
      </c>
      <c r="B4" s="235">
        <f>B5+B39+B51+B73+B80+B102+B132+B139+B183+B187+B116+B156+B62</f>
        <v>27000</v>
      </c>
      <c r="C4" s="236"/>
      <c r="D4" s="236"/>
      <c r="E4" s="236"/>
      <c r="F4" s="236"/>
      <c r="G4" s="236"/>
      <c r="H4" s="236"/>
      <c r="I4" s="236"/>
    </row>
    <row r="5" s="224" customFormat="1" ht="14.25" customHeight="1" spans="1:9">
      <c r="A5" s="237" t="s">
        <v>589</v>
      </c>
      <c r="B5" s="238">
        <f t="shared" ref="B5" si="0">SUM(B6:B32)</f>
        <v>430</v>
      </c>
      <c r="C5" s="236"/>
      <c r="D5" s="236"/>
      <c r="E5" s="236"/>
      <c r="F5" s="236"/>
      <c r="G5" s="236"/>
      <c r="H5" s="236"/>
      <c r="I5" s="236"/>
    </row>
    <row r="6" s="224" customFormat="1" ht="14.25" customHeight="1" spans="1:9">
      <c r="A6" s="239" t="s">
        <v>590</v>
      </c>
      <c r="B6" s="240"/>
      <c r="C6" s="236"/>
      <c r="D6" s="236"/>
      <c r="E6" s="236"/>
      <c r="F6" s="236"/>
      <c r="G6" s="236"/>
      <c r="H6" s="236"/>
      <c r="I6" s="236"/>
    </row>
    <row r="7" s="224" customFormat="1" ht="14.25" customHeight="1" spans="1:9">
      <c r="A7" s="239" t="s">
        <v>591</v>
      </c>
      <c r="B7" s="240"/>
      <c r="C7" s="236"/>
      <c r="D7" s="236"/>
      <c r="E7" s="236"/>
      <c r="F7" s="236"/>
      <c r="G7" s="236"/>
      <c r="H7" s="236"/>
      <c r="I7" s="236"/>
    </row>
    <row r="8" s="224" customFormat="1" ht="14.25" customHeight="1" spans="1:9">
      <c r="A8" s="239" t="s">
        <v>592</v>
      </c>
      <c r="B8" s="240">
        <v>10</v>
      </c>
      <c r="C8" s="236"/>
      <c r="D8" s="236"/>
      <c r="E8" s="236"/>
      <c r="F8" s="236"/>
      <c r="G8" s="236"/>
      <c r="H8" s="236"/>
      <c r="I8" s="236"/>
    </row>
    <row r="9" s="224" customFormat="1" ht="14.25" customHeight="1" spans="1:9">
      <c r="A9" s="239" t="s">
        <v>593</v>
      </c>
      <c r="B9" s="240"/>
      <c r="C9" s="236"/>
      <c r="D9" s="236"/>
      <c r="E9" s="236"/>
      <c r="F9" s="236"/>
      <c r="G9" s="236"/>
      <c r="H9" s="236"/>
      <c r="I9" s="236"/>
    </row>
    <row r="10" s="224" customFormat="1" ht="14.25" customHeight="1" spans="1:9">
      <c r="A10" s="241" t="s">
        <v>594</v>
      </c>
      <c r="B10" s="240"/>
      <c r="C10" s="236"/>
      <c r="D10" s="236"/>
      <c r="E10" s="236"/>
      <c r="F10" s="236"/>
      <c r="G10" s="236"/>
      <c r="H10" s="236"/>
      <c r="I10" s="236"/>
    </row>
    <row r="11" s="224" customFormat="1" ht="14.25" customHeight="1" spans="1:9">
      <c r="A11" s="242" t="s">
        <v>595</v>
      </c>
      <c r="B11" s="240">
        <v>5</v>
      </c>
      <c r="C11" s="236"/>
      <c r="D11" s="236"/>
      <c r="E11" s="236"/>
      <c r="F11" s="236"/>
      <c r="G11" s="236"/>
      <c r="H11" s="236"/>
      <c r="I11" s="236"/>
    </row>
    <row r="12" s="224" customFormat="1" ht="14.25" customHeight="1" spans="1:9">
      <c r="A12" s="239" t="s">
        <v>596</v>
      </c>
      <c r="B12" s="240"/>
      <c r="C12" s="236"/>
      <c r="D12" s="236"/>
      <c r="E12" s="236"/>
      <c r="F12" s="236"/>
      <c r="G12" s="236"/>
      <c r="H12" s="236"/>
      <c r="I12" s="236"/>
    </row>
    <row r="13" s="224" customFormat="1" ht="14.25" customHeight="1" spans="1:9">
      <c r="A13" s="241" t="s">
        <v>597</v>
      </c>
      <c r="B13" s="240"/>
      <c r="C13" s="236"/>
      <c r="D13" s="236"/>
      <c r="E13" s="236"/>
      <c r="F13" s="236"/>
      <c r="G13" s="236"/>
      <c r="H13" s="236"/>
      <c r="I13" s="236"/>
    </row>
    <row r="14" s="224" customFormat="1" ht="14.25" customHeight="1" spans="1:9">
      <c r="A14" s="239" t="s">
        <v>598</v>
      </c>
      <c r="B14" s="240"/>
      <c r="C14" s="236"/>
      <c r="D14" s="236"/>
      <c r="E14" s="236"/>
      <c r="F14" s="236"/>
      <c r="G14" s="236"/>
      <c r="H14" s="236"/>
      <c r="I14" s="236"/>
    </row>
    <row r="15" s="224" customFormat="1" ht="14.25" customHeight="1" spans="1:9">
      <c r="A15" s="241" t="s">
        <v>599</v>
      </c>
      <c r="B15" s="240"/>
      <c r="C15" s="236"/>
      <c r="D15" s="236"/>
      <c r="E15" s="236"/>
      <c r="F15" s="236"/>
      <c r="G15" s="236"/>
      <c r="H15" s="236"/>
      <c r="I15" s="236"/>
    </row>
    <row r="16" s="224" customFormat="1" ht="14.25" customHeight="1" spans="1:9">
      <c r="A16" s="243" t="s">
        <v>600</v>
      </c>
      <c r="B16" s="240">
        <v>10</v>
      </c>
      <c r="C16" s="236"/>
      <c r="D16" s="236"/>
      <c r="E16" s="236"/>
      <c r="F16" s="236"/>
      <c r="G16" s="236"/>
      <c r="H16" s="236"/>
      <c r="I16" s="236"/>
    </row>
    <row r="17" s="224" customFormat="1" ht="14.25" customHeight="1" spans="1:9">
      <c r="A17" s="237" t="s">
        <v>601</v>
      </c>
      <c r="B17" s="240">
        <v>25</v>
      </c>
      <c r="C17" s="236"/>
      <c r="D17" s="236"/>
      <c r="E17" s="236"/>
      <c r="F17" s="236"/>
      <c r="G17" s="236"/>
      <c r="H17" s="236"/>
      <c r="I17" s="236"/>
    </row>
    <row r="18" s="224" customFormat="1" ht="14.25" customHeight="1" spans="1:9">
      <c r="A18" s="241" t="s">
        <v>602</v>
      </c>
      <c r="B18" s="240"/>
      <c r="C18" s="236"/>
      <c r="D18" s="236"/>
      <c r="E18" s="236"/>
      <c r="F18" s="236"/>
      <c r="G18" s="236"/>
      <c r="H18" s="236"/>
      <c r="I18" s="236"/>
    </row>
    <row r="19" s="224" customFormat="1" ht="14.25" customHeight="1" spans="1:9">
      <c r="A19" s="239" t="s">
        <v>603</v>
      </c>
      <c r="B19" s="240"/>
      <c r="C19" s="236"/>
      <c r="D19" s="236"/>
      <c r="E19" s="236"/>
      <c r="F19" s="236"/>
      <c r="G19" s="236"/>
      <c r="H19" s="236"/>
      <c r="I19" s="236"/>
    </row>
    <row r="20" s="224" customFormat="1" ht="14.25" customHeight="1" spans="1:9">
      <c r="A20" s="239" t="s">
        <v>604</v>
      </c>
      <c r="B20" s="240"/>
      <c r="C20" s="236"/>
      <c r="D20" s="236"/>
      <c r="E20" s="236"/>
      <c r="F20" s="236"/>
      <c r="G20" s="236"/>
      <c r="H20" s="236"/>
      <c r="I20" s="236"/>
    </row>
    <row r="21" s="224" customFormat="1" ht="14.25" customHeight="1" spans="1:9">
      <c r="A21" s="241" t="s">
        <v>605</v>
      </c>
      <c r="B21" s="240"/>
      <c r="C21" s="236"/>
      <c r="D21" s="236"/>
      <c r="E21" s="236"/>
      <c r="F21" s="236"/>
      <c r="G21" s="236"/>
      <c r="H21" s="236"/>
      <c r="I21" s="236"/>
    </row>
    <row r="22" s="224" customFormat="1" ht="14.25" customHeight="1" spans="1:9">
      <c r="A22" s="241" t="s">
        <v>606</v>
      </c>
      <c r="B22" s="240"/>
      <c r="C22" s="236"/>
      <c r="D22" s="236"/>
      <c r="E22" s="236"/>
      <c r="F22" s="236"/>
      <c r="G22" s="236"/>
      <c r="H22" s="236"/>
      <c r="I22" s="236"/>
    </row>
    <row r="23" s="224" customFormat="1" ht="14.25" customHeight="1" spans="1:9">
      <c r="A23" s="241" t="s">
        <v>607</v>
      </c>
      <c r="B23" s="240"/>
      <c r="C23" s="236"/>
      <c r="D23" s="236"/>
      <c r="E23" s="236"/>
      <c r="F23" s="236"/>
      <c r="G23" s="236"/>
      <c r="H23" s="236"/>
      <c r="I23" s="236"/>
    </row>
    <row r="24" s="224" customFormat="1" ht="14.25" customHeight="1" spans="1:9">
      <c r="A24" s="241" t="s">
        <v>608</v>
      </c>
      <c r="B24" s="240"/>
      <c r="C24" s="236"/>
      <c r="D24" s="236"/>
      <c r="E24" s="236"/>
      <c r="F24" s="236"/>
      <c r="G24" s="236"/>
      <c r="H24" s="236"/>
      <c r="I24" s="236"/>
    </row>
    <row r="25" s="224" customFormat="1" ht="14.25" customHeight="1" spans="1:9">
      <c r="A25" s="241" t="s">
        <v>609</v>
      </c>
      <c r="B25" s="240">
        <v>270</v>
      </c>
      <c r="C25" s="236"/>
      <c r="D25" s="236"/>
      <c r="E25" s="236"/>
      <c r="F25" s="236"/>
      <c r="G25" s="236"/>
      <c r="H25" s="236"/>
      <c r="I25" s="236"/>
    </row>
    <row r="26" s="224" customFormat="1" ht="14.25" customHeight="1" spans="1:9">
      <c r="A26" s="241" t="s">
        <v>610</v>
      </c>
      <c r="B26" s="240">
        <v>10</v>
      </c>
      <c r="C26" s="236"/>
      <c r="D26" s="236"/>
      <c r="E26" s="236"/>
      <c r="F26" s="236"/>
      <c r="G26" s="236"/>
      <c r="H26" s="236"/>
      <c r="I26" s="236"/>
    </row>
    <row r="27" s="224" customFormat="1" ht="14.25" customHeight="1" spans="1:9">
      <c r="A27" s="241" t="s">
        <v>611</v>
      </c>
      <c r="B27" s="240"/>
      <c r="C27" s="236"/>
      <c r="D27" s="236"/>
      <c r="E27" s="236"/>
      <c r="F27" s="236"/>
      <c r="G27" s="236"/>
      <c r="H27" s="236"/>
      <c r="I27" s="236"/>
    </row>
    <row r="28" s="224" customFormat="1" ht="14.25" customHeight="1" spans="1:9">
      <c r="A28" s="241" t="s">
        <v>612</v>
      </c>
      <c r="B28" s="240"/>
      <c r="C28" s="236"/>
      <c r="D28" s="236"/>
      <c r="E28" s="236"/>
      <c r="F28" s="236"/>
      <c r="G28" s="236"/>
      <c r="H28" s="236"/>
      <c r="I28" s="236"/>
    </row>
    <row r="29" s="224" customFormat="1" ht="14.25" customHeight="1" spans="1:9">
      <c r="A29" s="241" t="s">
        <v>225</v>
      </c>
      <c r="B29" s="240"/>
      <c r="C29" s="236"/>
      <c r="D29" s="236"/>
      <c r="E29" s="236"/>
      <c r="F29" s="236"/>
      <c r="G29" s="236"/>
      <c r="H29" s="236"/>
      <c r="I29" s="236"/>
    </row>
    <row r="30" s="224" customFormat="1" ht="14.25" customHeight="1" spans="1:9">
      <c r="A30" s="239" t="s">
        <v>613</v>
      </c>
      <c r="B30" s="240"/>
      <c r="C30" s="236"/>
      <c r="D30" s="236"/>
      <c r="E30" s="236"/>
      <c r="F30" s="236"/>
      <c r="G30" s="236"/>
      <c r="H30" s="236"/>
      <c r="I30" s="236"/>
    </row>
    <row r="31" s="224" customFormat="1" ht="14.25" customHeight="1" spans="1:9">
      <c r="A31" s="239" t="s">
        <v>614</v>
      </c>
      <c r="B31" s="240">
        <v>100</v>
      </c>
      <c r="C31" s="236"/>
      <c r="D31" s="236"/>
      <c r="E31" s="236"/>
      <c r="F31" s="236"/>
      <c r="G31" s="236"/>
      <c r="H31" s="236"/>
      <c r="I31" s="236"/>
    </row>
    <row r="32" s="224" customFormat="1" ht="14.25" customHeight="1" spans="1:9">
      <c r="A32" s="239" t="s">
        <v>235</v>
      </c>
      <c r="B32" s="240"/>
      <c r="C32" s="236"/>
      <c r="D32" s="236"/>
      <c r="E32" s="236"/>
      <c r="F32" s="236"/>
      <c r="G32" s="236"/>
      <c r="H32" s="236"/>
      <c r="I32" s="236"/>
    </row>
    <row r="33" s="224" customFormat="1" ht="14.25" customHeight="1" spans="1:9">
      <c r="A33" s="237" t="s">
        <v>615</v>
      </c>
      <c r="B33" s="238">
        <f t="shared" ref="B33" si="1">B34+B35</f>
        <v>0</v>
      </c>
      <c r="C33" s="236"/>
      <c r="D33" s="236"/>
      <c r="E33" s="236"/>
      <c r="F33" s="236"/>
      <c r="G33" s="236"/>
      <c r="H33" s="236"/>
      <c r="I33" s="236"/>
    </row>
    <row r="34" s="224" customFormat="1" ht="14.25" customHeight="1" spans="1:9">
      <c r="A34" s="239" t="s">
        <v>616</v>
      </c>
      <c r="B34" s="240"/>
      <c r="C34" s="236"/>
      <c r="D34" s="236"/>
      <c r="E34" s="236"/>
      <c r="F34" s="236"/>
      <c r="G34" s="236"/>
      <c r="H34" s="236"/>
      <c r="I34" s="236"/>
    </row>
    <row r="35" s="224" customFormat="1" ht="14.25" customHeight="1" spans="1:9">
      <c r="A35" s="239" t="s">
        <v>617</v>
      </c>
      <c r="B35" s="240"/>
      <c r="C35" s="236"/>
      <c r="D35" s="236"/>
      <c r="E35" s="236"/>
      <c r="F35" s="236"/>
      <c r="G35" s="236"/>
      <c r="H35" s="236"/>
      <c r="I35" s="236"/>
    </row>
    <row r="36" s="224" customFormat="1" ht="14.25" customHeight="1" spans="1:9">
      <c r="A36" s="237" t="s">
        <v>618</v>
      </c>
      <c r="B36" s="238">
        <f t="shared" ref="B36" si="2">B37+B38</f>
        <v>0</v>
      </c>
      <c r="C36" s="236"/>
      <c r="D36" s="236"/>
      <c r="E36" s="236"/>
      <c r="F36" s="236"/>
      <c r="G36" s="236"/>
      <c r="H36" s="236"/>
      <c r="I36" s="236"/>
    </row>
    <row r="37" s="224" customFormat="1" ht="14.25" customHeight="1" spans="1:9">
      <c r="A37" s="241" t="s">
        <v>619</v>
      </c>
      <c r="B37" s="240"/>
      <c r="C37" s="236"/>
      <c r="D37" s="236"/>
      <c r="E37" s="236"/>
      <c r="F37" s="236"/>
      <c r="G37" s="236"/>
      <c r="H37" s="236"/>
      <c r="I37" s="236"/>
    </row>
    <row r="38" s="224" customFormat="1" ht="14.25" customHeight="1" spans="1:9">
      <c r="A38" s="241" t="s">
        <v>620</v>
      </c>
      <c r="B38" s="240"/>
      <c r="C38" s="236"/>
      <c r="D38" s="236"/>
      <c r="E38" s="236"/>
      <c r="F38" s="236"/>
      <c r="G38" s="236"/>
      <c r="H38" s="236"/>
      <c r="I38" s="236"/>
    </row>
    <row r="39" s="224" customFormat="1" ht="14.25" customHeight="1" spans="1:9">
      <c r="A39" s="237" t="s">
        <v>621</v>
      </c>
      <c r="B39" s="238">
        <f>SUM(B40:B50)</f>
        <v>180</v>
      </c>
      <c r="C39" s="236"/>
      <c r="D39" s="236"/>
      <c r="E39" s="236"/>
      <c r="F39" s="236"/>
      <c r="G39" s="236"/>
      <c r="H39" s="236"/>
      <c r="I39" s="236"/>
    </row>
    <row r="40" s="224" customFormat="1" ht="14.25" customHeight="1" spans="1:9">
      <c r="A40" s="239" t="s">
        <v>244</v>
      </c>
      <c r="B40" s="240"/>
      <c r="C40" s="236"/>
      <c r="D40" s="236"/>
      <c r="E40" s="236"/>
      <c r="F40" s="236"/>
      <c r="G40" s="236"/>
      <c r="H40" s="236"/>
      <c r="I40" s="236"/>
    </row>
    <row r="41" s="224" customFormat="1" ht="14.25" customHeight="1" spans="1:9">
      <c r="A41" s="241" t="s">
        <v>622</v>
      </c>
      <c r="B41" s="238">
        <v>180</v>
      </c>
      <c r="C41" s="236"/>
      <c r="D41" s="236"/>
      <c r="E41" s="236"/>
      <c r="F41" s="236"/>
      <c r="G41" s="236"/>
      <c r="H41" s="236"/>
      <c r="I41" s="236"/>
    </row>
    <row r="42" s="224" customFormat="1" ht="14.25" customHeight="1" spans="1:9">
      <c r="A42" s="239" t="s">
        <v>623</v>
      </c>
      <c r="B42" s="238"/>
      <c r="C42" s="236"/>
      <c r="D42" s="236"/>
      <c r="E42" s="236"/>
      <c r="F42" s="236"/>
      <c r="G42" s="236"/>
      <c r="H42" s="236"/>
      <c r="I42" s="236"/>
    </row>
    <row r="43" s="224" customFormat="1" ht="14.25" customHeight="1" spans="1:9">
      <c r="A43" s="242" t="s">
        <v>624</v>
      </c>
      <c r="B43" s="238"/>
      <c r="C43" s="236"/>
      <c r="D43" s="236"/>
      <c r="E43" s="236"/>
      <c r="F43" s="236"/>
      <c r="G43" s="236"/>
      <c r="H43" s="236"/>
      <c r="I43" s="236"/>
    </row>
    <row r="44" s="224" customFormat="1" ht="14.25" customHeight="1" spans="1:9">
      <c r="A44" s="237" t="s">
        <v>625</v>
      </c>
      <c r="B44" s="238"/>
      <c r="C44" s="236"/>
      <c r="D44" s="236"/>
      <c r="E44" s="236"/>
      <c r="F44" s="236"/>
      <c r="G44" s="236"/>
      <c r="H44" s="236"/>
      <c r="I44" s="236"/>
    </row>
    <row r="45" s="224" customFormat="1" ht="14.25" customHeight="1" spans="1:9">
      <c r="A45" s="239" t="s">
        <v>626</v>
      </c>
      <c r="B45" s="238"/>
      <c r="C45" s="236"/>
      <c r="D45" s="236"/>
      <c r="E45" s="236"/>
      <c r="F45" s="236"/>
      <c r="G45" s="236"/>
      <c r="H45" s="236"/>
      <c r="I45" s="236"/>
    </row>
    <row r="46" s="224" customFormat="1" ht="14.25" customHeight="1" spans="1:2">
      <c r="A46" s="242" t="s">
        <v>627</v>
      </c>
      <c r="B46" s="238"/>
    </row>
    <row r="47" s="224" customFormat="1" ht="14.25" customHeight="1" spans="1:2">
      <c r="A47" s="241" t="s">
        <v>628</v>
      </c>
      <c r="B47" s="238"/>
    </row>
    <row r="48" s="224" customFormat="1" ht="14.25" customHeight="1" spans="1:2">
      <c r="A48" s="237" t="s">
        <v>629</v>
      </c>
      <c r="B48" s="238"/>
    </row>
    <row r="49" s="224" customFormat="1" ht="14.25" customHeight="1" spans="1:2">
      <c r="A49" s="239" t="s">
        <v>630</v>
      </c>
      <c r="B49" s="238"/>
    </row>
    <row r="50" s="224" customFormat="1" ht="14.25" customHeight="1" spans="1:2">
      <c r="A50" s="239" t="s">
        <v>631</v>
      </c>
      <c r="B50" s="238"/>
    </row>
    <row r="51" s="224" customFormat="1" ht="14.25" customHeight="1" spans="1:2">
      <c r="A51" s="237" t="s">
        <v>632</v>
      </c>
      <c r="B51" s="238">
        <f t="shared" ref="B51" si="3">SUM(B52:B61)</f>
        <v>7400</v>
      </c>
    </row>
    <row r="52" s="224" customFormat="1" ht="14.25" customHeight="1" spans="1:2">
      <c r="A52" s="241" t="s">
        <v>633</v>
      </c>
      <c r="B52" s="238"/>
    </row>
    <row r="53" s="224" customFormat="1" ht="14.25" customHeight="1" spans="1:2">
      <c r="A53" s="239" t="s">
        <v>634</v>
      </c>
      <c r="B53" s="238">
        <v>6160</v>
      </c>
    </row>
    <row r="54" s="224" customFormat="1" ht="14.25" customHeight="1" spans="1:2">
      <c r="A54" s="239" t="s">
        <v>635</v>
      </c>
      <c r="B54" s="238"/>
    </row>
    <row r="55" s="224" customFormat="1" ht="14.25" customHeight="1" spans="1:2">
      <c r="A55" s="237" t="s">
        <v>636</v>
      </c>
      <c r="B55" s="238"/>
    </row>
    <row r="56" s="224" customFormat="1" ht="14.25" customHeight="1" spans="1:2">
      <c r="A56" s="241" t="s">
        <v>637</v>
      </c>
      <c r="B56" s="238"/>
    </row>
    <row r="57" s="224" customFormat="1" ht="14.25" customHeight="1" spans="1:2">
      <c r="A57" s="241" t="s">
        <v>638</v>
      </c>
      <c r="B57" s="238"/>
    </row>
    <row r="58" s="224" customFormat="1" ht="14.25" customHeight="1" spans="1:2">
      <c r="A58" s="239" t="s">
        <v>639</v>
      </c>
      <c r="B58" s="238">
        <v>15</v>
      </c>
    </row>
    <row r="59" s="224" customFormat="1" ht="14.25" customHeight="1" spans="1:2">
      <c r="A59" s="241" t="s">
        <v>640</v>
      </c>
      <c r="B59" s="238"/>
    </row>
    <row r="60" s="224" customFormat="1" ht="14.25" customHeight="1" spans="1:2">
      <c r="A60" s="239" t="s">
        <v>641</v>
      </c>
      <c r="B60" s="238"/>
    </row>
    <row r="61" s="224" customFormat="1" ht="14.25" customHeight="1" spans="1:2">
      <c r="A61" s="239" t="s">
        <v>272</v>
      </c>
      <c r="B61" s="238">
        <v>1225</v>
      </c>
    </row>
    <row r="62" s="224" customFormat="1" ht="14.25" customHeight="1" spans="1:2">
      <c r="A62" s="237" t="s">
        <v>642</v>
      </c>
      <c r="B62" s="238">
        <f t="shared" ref="B62" si="4">SUM(B63:B72)</f>
        <v>330</v>
      </c>
    </row>
    <row r="63" s="224" customFormat="1" ht="14.25" customHeight="1" spans="1:2">
      <c r="A63" s="241" t="s">
        <v>643</v>
      </c>
      <c r="B63" s="238"/>
    </row>
    <row r="64" s="224" customFormat="1" ht="14.25" customHeight="1" spans="1:2">
      <c r="A64" s="239" t="s">
        <v>644</v>
      </c>
      <c r="B64" s="238"/>
    </row>
    <row r="65" s="224" customFormat="1" ht="14.25" customHeight="1" spans="1:2">
      <c r="A65" s="241" t="s">
        <v>645</v>
      </c>
      <c r="B65" s="238"/>
    </row>
    <row r="66" s="224" customFormat="1" ht="14.25" customHeight="1" spans="1:2">
      <c r="A66" s="241" t="s">
        <v>646</v>
      </c>
      <c r="B66" s="238">
        <v>330</v>
      </c>
    </row>
    <row r="67" s="224" customFormat="1" ht="14.25" customHeight="1" spans="1:2">
      <c r="A67" s="241" t="s">
        <v>647</v>
      </c>
      <c r="B67" s="238"/>
    </row>
    <row r="68" s="224" customFormat="1" ht="14.25" customHeight="1" spans="1:2">
      <c r="A68" s="241" t="s">
        <v>648</v>
      </c>
      <c r="B68" s="238"/>
    </row>
    <row r="69" s="224" customFormat="1" ht="14.25" customHeight="1" spans="1:2">
      <c r="A69" s="239" t="s">
        <v>649</v>
      </c>
      <c r="B69" s="238"/>
    </row>
    <row r="70" s="224" customFormat="1" ht="14.25" customHeight="1" spans="1:2">
      <c r="A70" s="239" t="s">
        <v>650</v>
      </c>
      <c r="B70" s="238"/>
    </row>
    <row r="71" s="224" customFormat="1" ht="14.25" customHeight="1" spans="1:2">
      <c r="A71" s="237" t="s">
        <v>651</v>
      </c>
      <c r="B71" s="238"/>
    </row>
    <row r="72" s="224" customFormat="1" ht="14.25" customHeight="1" spans="1:2">
      <c r="A72" s="239" t="s">
        <v>278</v>
      </c>
      <c r="B72" s="238"/>
    </row>
    <row r="73" s="224" customFormat="1" ht="14.25" customHeight="1" spans="1:2">
      <c r="A73" s="237" t="s">
        <v>652</v>
      </c>
      <c r="B73" s="238">
        <f t="shared" ref="B73" si="5">SUM(B74:B79)</f>
        <v>140</v>
      </c>
    </row>
    <row r="74" s="224" customFormat="1" ht="14.25" customHeight="1" spans="1:2">
      <c r="A74" s="237" t="s">
        <v>653</v>
      </c>
      <c r="B74" s="238">
        <v>65</v>
      </c>
    </row>
    <row r="75" s="224" customFormat="1" ht="14.25" customHeight="1" spans="1:2">
      <c r="A75" s="237" t="s">
        <v>654</v>
      </c>
      <c r="B75" s="238">
        <v>35</v>
      </c>
    </row>
    <row r="76" s="224" customFormat="1" ht="14.25" customHeight="1" spans="1:2">
      <c r="A76" s="237" t="s">
        <v>655</v>
      </c>
      <c r="B76" s="238"/>
    </row>
    <row r="77" s="224" customFormat="1" ht="14.25" customHeight="1" spans="1:2">
      <c r="A77" s="237" t="s">
        <v>656</v>
      </c>
      <c r="B77" s="238"/>
    </row>
    <row r="78" s="224" customFormat="1" ht="14.25" customHeight="1" spans="1:2">
      <c r="A78" s="237" t="s">
        <v>657</v>
      </c>
      <c r="B78" s="238"/>
    </row>
    <row r="79" s="224" customFormat="1" ht="14.25" customHeight="1" spans="1:2">
      <c r="A79" s="237" t="s">
        <v>285</v>
      </c>
      <c r="B79" s="238">
        <v>40</v>
      </c>
    </row>
    <row r="80" s="224" customFormat="1" ht="14.25" customHeight="1" spans="1:2">
      <c r="A80" s="237" t="s">
        <v>658</v>
      </c>
      <c r="B80" s="238">
        <f t="shared" ref="B80" si="6">SUM(B81:B101)</f>
        <v>2200</v>
      </c>
    </row>
    <row r="81" s="224" customFormat="1" ht="14.25" customHeight="1" spans="1:2">
      <c r="A81" s="237" t="s">
        <v>659</v>
      </c>
      <c r="B81" s="238">
        <v>10</v>
      </c>
    </row>
    <row r="82" s="224" customFormat="1" ht="14.25" customHeight="1" spans="1:2">
      <c r="A82" s="237" t="s">
        <v>660</v>
      </c>
      <c r="B82" s="238">
        <v>305</v>
      </c>
    </row>
    <row r="83" s="224" customFormat="1" ht="14.25" customHeight="1" spans="1:2">
      <c r="A83" s="237" t="s">
        <v>661</v>
      </c>
      <c r="B83" s="238"/>
    </row>
    <row r="84" s="224" customFormat="1" ht="14.25" customHeight="1" spans="1:2">
      <c r="A84" s="237" t="s">
        <v>662</v>
      </c>
      <c r="B84" s="238">
        <v>100</v>
      </c>
    </row>
    <row r="85" s="224" customFormat="1" ht="14.25" customHeight="1" spans="1:2">
      <c r="A85" s="237" t="s">
        <v>663</v>
      </c>
      <c r="B85" s="238"/>
    </row>
    <row r="86" s="224" customFormat="1" ht="14.25" customHeight="1" spans="1:2">
      <c r="A86" s="237" t="s">
        <v>664</v>
      </c>
      <c r="B86" s="238">
        <v>500</v>
      </c>
    </row>
    <row r="87" s="224" customFormat="1" ht="14.25" customHeight="1" spans="1:2">
      <c r="A87" s="237" t="s">
        <v>665</v>
      </c>
      <c r="B87" s="238">
        <v>585</v>
      </c>
    </row>
    <row r="88" s="224" customFormat="1" ht="14.25" customHeight="1" spans="1:2">
      <c r="A88" s="237" t="s">
        <v>666</v>
      </c>
      <c r="B88" s="238">
        <v>120</v>
      </c>
    </row>
    <row r="89" s="224" customFormat="1" ht="14.25" customHeight="1" spans="1:2">
      <c r="A89" s="237" t="s">
        <v>667</v>
      </c>
      <c r="B89" s="238">
        <v>80</v>
      </c>
    </row>
    <row r="90" s="224" customFormat="1" ht="14.25" customHeight="1" spans="1:2">
      <c r="A90" s="237" t="s">
        <v>668</v>
      </c>
      <c r="B90" s="238">
        <v>50</v>
      </c>
    </row>
    <row r="91" s="224" customFormat="1" ht="14.25" customHeight="1" spans="1:2">
      <c r="A91" s="237" t="s">
        <v>669</v>
      </c>
      <c r="B91" s="238"/>
    </row>
    <row r="92" s="224" customFormat="1" ht="14.25" customHeight="1" spans="1:2">
      <c r="A92" s="237" t="s">
        <v>670</v>
      </c>
      <c r="B92" s="238"/>
    </row>
    <row r="93" s="224" customFormat="1" ht="14.25" customHeight="1" spans="1:2">
      <c r="A93" s="237" t="s">
        <v>671</v>
      </c>
      <c r="B93" s="238"/>
    </row>
    <row r="94" s="224" customFormat="1" ht="14.25" customHeight="1" spans="1:2">
      <c r="A94" s="237" t="s">
        <v>672</v>
      </c>
      <c r="B94" s="238"/>
    </row>
    <row r="95" s="224" customFormat="1" ht="14.25" customHeight="1" spans="1:2">
      <c r="A95" s="237" t="s">
        <v>673</v>
      </c>
      <c r="B95" s="238"/>
    </row>
    <row r="96" s="224" customFormat="1" ht="14.25" customHeight="1" spans="1:2">
      <c r="A96" s="237" t="s">
        <v>674</v>
      </c>
      <c r="B96" s="238"/>
    </row>
    <row r="97" s="224" customFormat="1" ht="14.25" customHeight="1" spans="1:2">
      <c r="A97" s="237" t="s">
        <v>675</v>
      </c>
      <c r="B97" s="238"/>
    </row>
    <row r="98" s="224" customFormat="1" ht="14.25" customHeight="1" spans="1:2">
      <c r="A98" s="237" t="s">
        <v>676</v>
      </c>
      <c r="B98" s="238"/>
    </row>
    <row r="99" s="224" customFormat="1" ht="14.25" customHeight="1" spans="1:2">
      <c r="A99" s="244" t="s">
        <v>677</v>
      </c>
      <c r="B99" s="238"/>
    </row>
    <row r="100" s="224" customFormat="1" ht="14.25" customHeight="1" spans="1:2">
      <c r="A100" s="237" t="s">
        <v>678</v>
      </c>
      <c r="B100" s="238"/>
    </row>
    <row r="101" s="224" customFormat="1" ht="14.25" customHeight="1" spans="1:2">
      <c r="A101" s="237" t="s">
        <v>336</v>
      </c>
      <c r="B101" s="238">
        <v>450</v>
      </c>
    </row>
    <row r="102" s="224" customFormat="1" ht="14.25" customHeight="1" spans="1:2">
      <c r="A102" s="237" t="s">
        <v>679</v>
      </c>
      <c r="B102" s="238">
        <f t="shared" ref="B102" si="7">SUM(B103:B115)</f>
        <v>1600</v>
      </c>
    </row>
    <row r="103" s="224" customFormat="1" ht="14.25" customHeight="1" spans="1:2">
      <c r="A103" s="237" t="s">
        <v>680</v>
      </c>
      <c r="B103" s="238"/>
    </row>
    <row r="104" s="224" customFormat="1" ht="14.25" customHeight="1" spans="1:2">
      <c r="A104" s="237" t="s">
        <v>681</v>
      </c>
      <c r="B104" s="238">
        <v>10</v>
      </c>
    </row>
    <row r="105" s="224" customFormat="1" ht="14.25" customHeight="1" spans="1:2">
      <c r="A105" s="237" t="s">
        <v>682</v>
      </c>
      <c r="B105" s="238">
        <v>310</v>
      </c>
    </row>
    <row r="106" s="224" customFormat="1" ht="14.25" customHeight="1" spans="1:2">
      <c r="A106" s="237" t="s">
        <v>683</v>
      </c>
      <c r="B106" s="238">
        <v>750</v>
      </c>
    </row>
    <row r="107" s="224" customFormat="1" ht="14.25" customHeight="1" spans="1:2">
      <c r="A107" s="237" t="s">
        <v>684</v>
      </c>
      <c r="B107" s="238">
        <v>10</v>
      </c>
    </row>
    <row r="108" s="224" customFormat="1" ht="14.25" customHeight="1" spans="1:2">
      <c r="A108" s="237" t="s">
        <v>685</v>
      </c>
      <c r="B108" s="238">
        <v>70</v>
      </c>
    </row>
    <row r="109" s="224" customFormat="1" ht="14.25" customHeight="1" spans="1:2">
      <c r="A109" s="237" t="s">
        <v>686</v>
      </c>
      <c r="B109" s="238"/>
    </row>
    <row r="110" s="224" customFormat="1" ht="14.25" customHeight="1" spans="1:2">
      <c r="A110" s="237" t="s">
        <v>687</v>
      </c>
      <c r="B110" s="238"/>
    </row>
    <row r="111" ht="14.25" customHeight="1" spans="1:2">
      <c r="A111" s="237" t="s">
        <v>688</v>
      </c>
      <c r="B111" s="238">
        <v>200</v>
      </c>
    </row>
    <row r="112" ht="14.25" customHeight="1" spans="1:2">
      <c r="A112" s="237" t="s">
        <v>689</v>
      </c>
      <c r="B112" s="238">
        <v>40</v>
      </c>
    </row>
    <row r="113" ht="14.25" customHeight="1" spans="1:2">
      <c r="A113" s="237" t="s">
        <v>690</v>
      </c>
      <c r="B113" s="238"/>
    </row>
    <row r="114" ht="14.25" customHeight="1" spans="1:2">
      <c r="A114" s="237" t="s">
        <v>691</v>
      </c>
      <c r="B114" s="238">
        <v>200</v>
      </c>
    </row>
    <row r="115" ht="14.25" customHeight="1" spans="1:2">
      <c r="A115" s="245" t="s">
        <v>370</v>
      </c>
      <c r="B115" s="238">
        <v>10</v>
      </c>
    </row>
    <row r="116" ht="14.25" customHeight="1" spans="1:2">
      <c r="A116" s="245" t="s">
        <v>692</v>
      </c>
      <c r="B116" s="238">
        <f t="shared" ref="B116" si="8">SUM(B117:B131)</f>
        <v>1500</v>
      </c>
    </row>
    <row r="117" ht="14.25" customHeight="1" spans="1:2">
      <c r="A117" s="245" t="s">
        <v>693</v>
      </c>
      <c r="B117" s="238"/>
    </row>
    <row r="118" ht="14.25" customHeight="1" spans="1:2">
      <c r="A118" s="245" t="s">
        <v>694</v>
      </c>
      <c r="B118" s="238"/>
    </row>
    <row r="119" ht="14.25" customHeight="1" spans="1:2">
      <c r="A119" s="245" t="s">
        <v>695</v>
      </c>
      <c r="B119" s="238">
        <v>1500</v>
      </c>
    </row>
    <row r="120" ht="14.25" customHeight="1" spans="1:2">
      <c r="A120" s="245" t="s">
        <v>696</v>
      </c>
      <c r="B120" s="238"/>
    </row>
    <row r="121" ht="14.25" customHeight="1" spans="1:2">
      <c r="A121" s="245" t="s">
        <v>697</v>
      </c>
      <c r="B121" s="238"/>
    </row>
    <row r="122" ht="14.25" customHeight="1" spans="1:2">
      <c r="A122" s="245" t="s">
        <v>698</v>
      </c>
      <c r="B122" s="238"/>
    </row>
    <row r="123" ht="14.25" customHeight="1" spans="1:2">
      <c r="A123" s="245" t="s">
        <v>699</v>
      </c>
      <c r="B123" s="238"/>
    </row>
    <row r="124" ht="14.25" customHeight="1" spans="1:2">
      <c r="A124" s="245" t="s">
        <v>700</v>
      </c>
      <c r="B124" s="238"/>
    </row>
    <row r="125" ht="14.25" customHeight="1" spans="1:2">
      <c r="A125" s="245" t="s">
        <v>701</v>
      </c>
      <c r="B125" s="238"/>
    </row>
    <row r="126" ht="14.25" customHeight="1" spans="1:2">
      <c r="A126" s="245" t="s">
        <v>702</v>
      </c>
      <c r="B126" s="238"/>
    </row>
    <row r="127" ht="14.25" customHeight="1" spans="1:2">
      <c r="A127" s="245" t="s">
        <v>703</v>
      </c>
      <c r="B127" s="238"/>
    </row>
    <row r="128" ht="14.25" customHeight="1" spans="1:2">
      <c r="A128" s="245" t="s">
        <v>704</v>
      </c>
      <c r="B128" s="238"/>
    </row>
    <row r="129" ht="14.25" customHeight="1" spans="1:2">
      <c r="A129" s="245" t="s">
        <v>705</v>
      </c>
      <c r="B129" s="238"/>
    </row>
    <row r="130" ht="14.25" customHeight="1" spans="1:2">
      <c r="A130" s="245" t="s">
        <v>706</v>
      </c>
      <c r="B130" s="238"/>
    </row>
    <row r="131" ht="14.25" customHeight="1" spans="1:2">
      <c r="A131" s="245" t="s">
        <v>379</v>
      </c>
      <c r="B131" s="238"/>
    </row>
    <row r="132" ht="14.25" customHeight="1" spans="1:2">
      <c r="A132" s="245" t="s">
        <v>707</v>
      </c>
      <c r="B132" s="238">
        <f t="shared" ref="B132" si="9">SUM(B133:B138)</f>
        <v>1000</v>
      </c>
    </row>
    <row r="133" ht="14.25" customHeight="1" spans="1:2">
      <c r="A133" s="245" t="s">
        <v>708</v>
      </c>
      <c r="B133" s="238">
        <v>0</v>
      </c>
    </row>
    <row r="134" ht="14.25" customHeight="1" spans="1:2">
      <c r="A134" s="245" t="s">
        <v>709</v>
      </c>
      <c r="B134" s="238"/>
    </row>
    <row r="135" ht="14.25" customHeight="1" spans="1:2">
      <c r="A135" s="245" t="s">
        <v>710</v>
      </c>
      <c r="B135" s="238">
        <v>1000</v>
      </c>
    </row>
    <row r="136" ht="14.25" customHeight="1" spans="1:2">
      <c r="A136" s="245" t="s">
        <v>386</v>
      </c>
      <c r="B136" s="238"/>
    </row>
    <row r="137" ht="14.25" customHeight="1" spans="1:2">
      <c r="A137" s="245" t="s">
        <v>711</v>
      </c>
      <c r="B137" s="238"/>
    </row>
    <row r="138" ht="14.25" customHeight="1" spans="1:2">
      <c r="A138" s="245" t="s">
        <v>387</v>
      </c>
      <c r="B138" s="238">
        <v>0</v>
      </c>
    </row>
    <row r="139" ht="14.25" customHeight="1" spans="1:2">
      <c r="A139" s="245" t="s">
        <v>712</v>
      </c>
      <c r="B139" s="238">
        <f t="shared" ref="B139" si="10">SUM(B140:B147)</f>
        <v>2320</v>
      </c>
    </row>
    <row r="140" ht="14.25" customHeight="1" spans="1:2">
      <c r="A140" s="245" t="s">
        <v>713</v>
      </c>
      <c r="B140" s="238">
        <v>960</v>
      </c>
    </row>
    <row r="141" ht="14.25" customHeight="1" spans="1:2">
      <c r="A141" s="245" t="s">
        <v>714</v>
      </c>
      <c r="B141" s="238">
        <v>350</v>
      </c>
    </row>
    <row r="142" ht="14.25" customHeight="1" spans="1:2">
      <c r="A142" s="245" t="s">
        <v>715</v>
      </c>
      <c r="B142" s="238">
        <v>60</v>
      </c>
    </row>
    <row r="143" ht="14.25" customHeight="1" spans="1:2">
      <c r="A143" s="245" t="s">
        <v>716</v>
      </c>
      <c r="B143" s="238">
        <v>750</v>
      </c>
    </row>
    <row r="144" ht="14.25" customHeight="1" spans="1:2">
      <c r="A144" s="245" t="s">
        <v>717</v>
      </c>
      <c r="B144" s="238"/>
    </row>
    <row r="145" ht="14.25" customHeight="1" spans="1:2">
      <c r="A145" s="245" t="s">
        <v>718</v>
      </c>
      <c r="B145" s="238"/>
    </row>
    <row r="146" ht="14.25" customHeight="1" spans="1:2">
      <c r="A146" s="245" t="s">
        <v>719</v>
      </c>
      <c r="B146" s="238"/>
    </row>
    <row r="147" ht="14.25" customHeight="1" spans="1:2">
      <c r="A147" s="245" t="s">
        <v>422</v>
      </c>
      <c r="B147" s="238">
        <v>200</v>
      </c>
    </row>
    <row r="148" ht="14.25" customHeight="1" spans="1:2">
      <c r="A148" s="246" t="s">
        <v>720</v>
      </c>
      <c r="B148" s="238">
        <f t="shared" ref="B148" si="11">SUM(B149:B155)</f>
        <v>0</v>
      </c>
    </row>
    <row r="149" ht="14.25" customHeight="1" spans="1:2">
      <c r="A149" s="245" t="s">
        <v>721</v>
      </c>
      <c r="B149" s="238"/>
    </row>
    <row r="150" ht="14.25" customHeight="1" spans="1:2">
      <c r="A150" s="245" t="s">
        <v>722</v>
      </c>
      <c r="B150" s="238"/>
    </row>
    <row r="151" ht="14.25" customHeight="1" spans="1:2">
      <c r="A151" s="245" t="s">
        <v>723</v>
      </c>
      <c r="B151" s="238"/>
    </row>
    <row r="152" ht="14.25" customHeight="1" spans="1:2">
      <c r="A152" s="245" t="s">
        <v>724</v>
      </c>
      <c r="B152" s="238"/>
    </row>
    <row r="153" ht="14.25" customHeight="1" spans="1:2">
      <c r="A153" s="245" t="s">
        <v>725</v>
      </c>
      <c r="B153" s="238"/>
    </row>
    <row r="154" ht="14.25" customHeight="1" spans="1:2">
      <c r="A154" s="245" t="s">
        <v>726</v>
      </c>
      <c r="B154" s="238"/>
    </row>
    <row r="155" ht="14.25" customHeight="1" spans="1:2">
      <c r="A155" s="245" t="s">
        <v>727</v>
      </c>
      <c r="B155" s="238"/>
    </row>
    <row r="156" ht="14.25" customHeight="1" spans="1:2">
      <c r="A156" s="245" t="s">
        <v>728</v>
      </c>
      <c r="B156" s="238">
        <f t="shared" ref="B156" si="12">SUM(B157:B163)</f>
        <v>900</v>
      </c>
    </row>
    <row r="157" ht="14.25" customHeight="1" spans="1:2">
      <c r="A157" s="245" t="s">
        <v>729</v>
      </c>
      <c r="B157" s="238"/>
    </row>
    <row r="158" ht="14.25" customHeight="1" spans="1:2">
      <c r="A158" s="245" t="s">
        <v>730</v>
      </c>
      <c r="B158" s="238">
        <v>100</v>
      </c>
    </row>
    <row r="159" ht="14.25" customHeight="1" spans="1:2">
      <c r="A159" s="245" t="s">
        <v>731</v>
      </c>
      <c r="B159" s="238"/>
    </row>
    <row r="160" ht="14.25" customHeight="1" spans="1:2">
      <c r="A160" s="245" t="s">
        <v>732</v>
      </c>
      <c r="B160" s="238">
        <v>270</v>
      </c>
    </row>
    <row r="161" ht="14.25" customHeight="1" spans="1:2">
      <c r="A161" s="245" t="s">
        <v>733</v>
      </c>
      <c r="B161" s="238"/>
    </row>
    <row r="162" ht="14.25" customHeight="1" spans="1:2">
      <c r="A162" s="245" t="s">
        <v>734</v>
      </c>
      <c r="B162" s="238">
        <v>300</v>
      </c>
    </row>
    <row r="163" ht="14.25" customHeight="1" spans="1:2">
      <c r="A163" s="245" t="s">
        <v>735</v>
      </c>
      <c r="B163" s="238">
        <v>230</v>
      </c>
    </row>
    <row r="164" ht="14.25" customHeight="1" spans="1:2">
      <c r="A164" s="245" t="s">
        <v>736</v>
      </c>
      <c r="B164" s="238">
        <f t="shared" ref="B164" si="13">SUM(B165:B168)</f>
        <v>0</v>
      </c>
    </row>
    <row r="165" ht="14.25" customHeight="1" spans="1:2">
      <c r="A165" s="245" t="s">
        <v>737</v>
      </c>
      <c r="B165" s="238"/>
    </row>
    <row r="166" ht="14.25" customHeight="1" spans="1:2">
      <c r="A166" s="245" t="s">
        <v>738</v>
      </c>
      <c r="B166" s="238"/>
    </row>
    <row r="167" ht="14.25" customHeight="1" spans="1:2">
      <c r="A167" s="245" t="s">
        <v>739</v>
      </c>
      <c r="B167" s="238"/>
    </row>
    <row r="168" ht="14.25" customHeight="1" spans="1:2">
      <c r="A168" s="245" t="s">
        <v>739</v>
      </c>
      <c r="B168" s="238"/>
    </row>
    <row r="169" ht="14.25" customHeight="1" spans="1:2">
      <c r="A169" s="245" t="s">
        <v>740</v>
      </c>
      <c r="B169" s="238">
        <f t="shared" ref="B169" si="14">SUM(B170:B172)</f>
        <v>0</v>
      </c>
    </row>
    <row r="170" ht="14.25" customHeight="1" spans="1:2">
      <c r="A170" s="245" t="s">
        <v>741</v>
      </c>
      <c r="B170" s="238"/>
    </row>
    <row r="171" ht="14.25" customHeight="1" spans="1:2">
      <c r="A171" s="245" t="s">
        <v>742</v>
      </c>
      <c r="B171" s="238"/>
    </row>
    <row r="172" ht="14.25" customHeight="1" spans="1:2">
      <c r="A172" s="245" t="s">
        <v>743</v>
      </c>
      <c r="B172" s="238"/>
    </row>
    <row r="173" ht="14.25" customHeight="1" spans="1:2">
      <c r="A173" s="245" t="s">
        <v>744</v>
      </c>
      <c r="B173" s="238">
        <f t="shared" ref="B173" si="15">SUM(B174:B182)</f>
        <v>0</v>
      </c>
    </row>
    <row r="174" ht="14.25" customHeight="1" spans="1:2">
      <c r="A174" s="245" t="s">
        <v>745</v>
      </c>
      <c r="B174" s="238"/>
    </row>
    <row r="175" ht="14.25" customHeight="1" spans="1:2">
      <c r="A175" s="245" t="s">
        <v>746</v>
      </c>
      <c r="B175" s="238"/>
    </row>
    <row r="176" ht="14.25" customHeight="1" spans="1:2">
      <c r="A176" s="245" t="s">
        <v>747</v>
      </c>
      <c r="B176" s="238"/>
    </row>
    <row r="177" ht="14.25" customHeight="1" spans="1:2">
      <c r="A177" s="245" t="s">
        <v>748</v>
      </c>
      <c r="B177" s="238"/>
    </row>
    <row r="178" ht="14.25" customHeight="1" spans="1:2">
      <c r="A178" s="245" t="s">
        <v>749</v>
      </c>
      <c r="B178" s="238"/>
    </row>
    <row r="179" ht="14.25" customHeight="1" spans="1:2">
      <c r="A179" s="245" t="s">
        <v>750</v>
      </c>
      <c r="B179" s="238"/>
    </row>
    <row r="180" ht="14.25" customHeight="1" spans="1:2">
      <c r="A180" s="245" t="s">
        <v>751</v>
      </c>
      <c r="B180" s="238"/>
    </row>
    <row r="181" ht="14.25" customHeight="1" spans="1:2">
      <c r="A181" s="245" t="s">
        <v>752</v>
      </c>
      <c r="B181" s="238"/>
    </row>
    <row r="182" ht="14.25" customHeight="1" spans="1:2">
      <c r="A182" s="245" t="s">
        <v>481</v>
      </c>
      <c r="B182" s="238"/>
    </row>
    <row r="183" ht="14.25" customHeight="1" spans="1:2">
      <c r="A183" s="245" t="s">
        <v>753</v>
      </c>
      <c r="B183" s="238">
        <f t="shared" ref="B183" si="16">SUM(B184:B186)</f>
        <v>0</v>
      </c>
    </row>
    <row r="184" ht="14.25" customHeight="1" spans="1:2">
      <c r="A184" s="245" t="s">
        <v>754</v>
      </c>
      <c r="B184" s="238">
        <v>0</v>
      </c>
    </row>
    <row r="185" ht="14.25" customHeight="1" spans="1:2">
      <c r="A185" s="245" t="s">
        <v>755</v>
      </c>
      <c r="B185" s="238"/>
    </row>
    <row r="186" ht="14.25" customHeight="1" spans="1:2">
      <c r="A186" s="245" t="s">
        <v>451</v>
      </c>
      <c r="B186" s="238"/>
    </row>
    <row r="187" ht="14.25" customHeight="1" spans="1:2">
      <c r="A187" s="245" t="s">
        <v>756</v>
      </c>
      <c r="B187" s="238">
        <f t="shared" ref="B187" si="17">SUM(B188:B190)</f>
        <v>9000</v>
      </c>
    </row>
    <row r="188" ht="14.25" customHeight="1" spans="1:2">
      <c r="A188" s="245" t="s">
        <v>757</v>
      </c>
      <c r="B188" s="238">
        <v>9000</v>
      </c>
    </row>
    <row r="189" ht="14.25" customHeight="1" spans="1:2">
      <c r="A189" s="245" t="s">
        <v>758</v>
      </c>
      <c r="B189" s="238"/>
    </row>
    <row r="190" ht="14.25" customHeight="1" spans="1:2">
      <c r="A190" s="245" t="s">
        <v>759</v>
      </c>
      <c r="B190" s="238"/>
    </row>
    <row r="191" ht="14.25" customHeight="1" spans="1:2">
      <c r="A191" s="245" t="s">
        <v>760</v>
      </c>
      <c r="B191" s="238">
        <f t="shared" ref="B191" si="18">SUM(B192:B196)</f>
        <v>0</v>
      </c>
    </row>
    <row r="192" ht="14.25" customHeight="1" spans="1:2">
      <c r="A192" s="245" t="s">
        <v>761</v>
      </c>
      <c r="B192" s="238"/>
    </row>
    <row r="193" ht="14.25" customHeight="1" spans="1:2">
      <c r="A193" s="245" t="s">
        <v>762</v>
      </c>
      <c r="B193" s="238"/>
    </row>
    <row r="194" ht="14.25" customHeight="1" spans="1:2">
      <c r="A194" s="245" t="s">
        <v>763</v>
      </c>
      <c r="B194" s="238"/>
    </row>
    <row r="195" ht="14.25" customHeight="1" spans="1:2">
      <c r="A195" s="245" t="s">
        <v>764</v>
      </c>
      <c r="B195" s="238"/>
    </row>
    <row r="196" ht="14.25" customHeight="1" spans="1:2">
      <c r="A196" s="245" t="s">
        <v>765</v>
      </c>
      <c r="B196" s="238"/>
    </row>
    <row r="197" ht="14.25" customHeight="1" spans="1:2">
      <c r="A197" s="245" t="s">
        <v>766</v>
      </c>
      <c r="B197" s="238">
        <f t="shared" ref="B197" si="19">SUM(B198:B205)</f>
        <v>0</v>
      </c>
    </row>
    <row r="198" ht="14.25" customHeight="1" spans="1:2">
      <c r="A198" s="245" t="s">
        <v>767</v>
      </c>
      <c r="B198" s="238"/>
    </row>
    <row r="199" ht="14.25" customHeight="1" spans="1:2">
      <c r="A199" s="245" t="s">
        <v>768</v>
      </c>
      <c r="B199" s="238"/>
    </row>
    <row r="200" ht="14.25" customHeight="1" spans="1:2">
      <c r="A200" s="245" t="s">
        <v>769</v>
      </c>
      <c r="B200" s="238"/>
    </row>
    <row r="201" ht="14.25" customHeight="1" spans="1:2">
      <c r="A201" s="245" t="s">
        <v>770</v>
      </c>
      <c r="B201" s="238"/>
    </row>
    <row r="202" ht="14.25" customHeight="1" spans="1:2">
      <c r="A202" s="245" t="s">
        <v>771</v>
      </c>
      <c r="B202" s="238"/>
    </row>
    <row r="203" ht="14.25" customHeight="1" spans="1:2">
      <c r="A203" s="245" t="s">
        <v>772</v>
      </c>
      <c r="B203" s="238"/>
    </row>
    <row r="204" ht="14.25" customHeight="1" spans="1:2">
      <c r="A204" s="245" t="s">
        <v>773</v>
      </c>
      <c r="B204" s="238"/>
    </row>
    <row r="205" ht="14.25" customHeight="1" spans="1:2">
      <c r="A205" s="245" t="s">
        <v>774</v>
      </c>
      <c r="B205" s="238"/>
    </row>
    <row r="206" ht="14.25" customHeight="1" spans="1:2">
      <c r="A206" s="246" t="s">
        <v>775</v>
      </c>
      <c r="B206" s="238"/>
    </row>
    <row r="207" ht="14.25" customHeight="1" spans="1:2">
      <c r="A207" s="246" t="s">
        <v>776</v>
      </c>
      <c r="B207" s="238">
        <f t="shared" ref="B207" si="20">B208</f>
        <v>0</v>
      </c>
    </row>
    <row r="208" ht="14.25" customHeight="1" spans="1:2">
      <c r="A208" s="246" t="s">
        <v>777</v>
      </c>
      <c r="B208" s="238"/>
    </row>
    <row r="209" ht="14.25" customHeight="1" spans="1:2">
      <c r="A209" s="246" t="s">
        <v>778</v>
      </c>
      <c r="B209" s="238"/>
    </row>
    <row r="210" ht="14.25" customHeight="1" spans="1:2">
      <c r="A210" s="246" t="s">
        <v>779</v>
      </c>
      <c r="B210" s="238">
        <f t="shared" ref="B210" si="21">B211+B212</f>
        <v>0</v>
      </c>
    </row>
    <row r="211" ht="14.25" customHeight="1" spans="1:2">
      <c r="A211" s="246" t="s">
        <v>780</v>
      </c>
      <c r="B211" s="238"/>
    </row>
    <row r="212" ht="14.25" customHeight="1" spans="1:2">
      <c r="A212" s="246" t="s">
        <v>781</v>
      </c>
      <c r="B212" s="238"/>
    </row>
  </sheetData>
  <mergeCells count="1">
    <mergeCell ref="A1:B1"/>
  </mergeCells>
  <printOptions horizontalCentered="1"/>
  <pageMargins left="0.786805555555556" right="0.786805555555556" top="0.904166666666667" bottom="0.709027777777778" header="0.511805555555556" footer="0.511805555555556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Z48"/>
  <sheetViews>
    <sheetView showZeros="0" zoomScale="80" zoomScaleNormal="80" workbookViewId="0">
      <pane xSplit="2" ySplit="6" topLeftCell="C19" activePane="bottomRight" state="frozenSplit"/>
      <selection/>
      <selection pane="topRight"/>
      <selection pane="bottomLeft"/>
      <selection pane="bottomRight" activeCell="B17" sqref="B17"/>
    </sheetView>
  </sheetViews>
  <sheetFormatPr defaultColWidth="9" defaultRowHeight="12"/>
  <cols>
    <col min="1" max="1" width="17.25" style="190" customWidth="1"/>
    <col min="2" max="2" width="6.125" style="191" customWidth="1"/>
    <col min="3" max="3" width="5.5" style="191" customWidth="1"/>
    <col min="4" max="4" width="7.125" style="191" customWidth="1"/>
    <col min="5" max="5" width="6" style="191" customWidth="1"/>
    <col min="6" max="6" width="7.5" style="191" customWidth="1"/>
    <col min="7" max="7" width="5.625" style="191" customWidth="1"/>
    <col min="8" max="8" width="5.25" style="191" customWidth="1"/>
    <col min="9" max="9" width="7.75" style="191" customWidth="1"/>
    <col min="10" max="10" width="5.75" style="191" customWidth="1"/>
    <col min="11" max="11" width="8.625" style="191" customWidth="1"/>
    <col min="12" max="12" width="5.625" style="190" customWidth="1"/>
    <col min="13" max="14" width="7.25" style="190" customWidth="1"/>
    <col min="15" max="15" width="6.75" style="190" customWidth="1"/>
    <col min="16" max="16" width="7.75" style="190" customWidth="1"/>
    <col min="17" max="17" width="5.25" style="190" customWidth="1"/>
    <col min="18" max="18" width="6.25" style="190" customWidth="1"/>
    <col min="19" max="19" width="7.25" style="190" customWidth="1"/>
    <col min="20" max="22" width="7.125" style="190" customWidth="1"/>
    <col min="23" max="23" width="4.75" style="190" customWidth="1"/>
    <col min="24" max="24" width="6" style="190" customWidth="1"/>
    <col min="25" max="25" width="5.5" style="190" customWidth="1"/>
    <col min="26" max="26" width="8" style="190" customWidth="1"/>
    <col min="27" max="16384" width="9" style="190"/>
  </cols>
  <sheetData>
    <row r="1" s="186" customFormat="1" ht="18.75" spans="1:11">
      <c r="A1" s="159"/>
      <c r="B1" s="159"/>
      <c r="C1" s="159"/>
      <c r="D1" s="192"/>
      <c r="E1" s="192"/>
      <c r="F1" s="192"/>
      <c r="G1" s="192"/>
      <c r="H1" s="192"/>
      <c r="I1" s="192"/>
      <c r="J1" s="192"/>
      <c r="K1" s="192"/>
    </row>
    <row r="2" ht="32.25" customHeight="1" spans="1:26">
      <c r="A2" s="33" t="s">
        <v>782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="156" customFormat="1" ht="15" customHeight="1" spans="1:26">
      <c r="A3" s="93" t="s">
        <v>783</v>
      </c>
      <c r="B3" s="193"/>
      <c r="C3" s="193"/>
      <c r="D3" s="193"/>
      <c r="E3" s="193"/>
      <c r="F3" s="193"/>
      <c r="G3" s="193"/>
      <c r="H3" s="193"/>
      <c r="I3" s="193"/>
      <c r="J3" s="204"/>
      <c r="K3" s="205"/>
      <c r="P3" s="206"/>
      <c r="Q3" s="216"/>
      <c r="R3" s="216"/>
      <c r="S3" s="216"/>
      <c r="T3" s="217"/>
      <c r="U3" s="217"/>
      <c r="V3" s="217"/>
      <c r="W3" s="217"/>
      <c r="X3" s="217"/>
      <c r="Y3" s="189" t="s">
        <v>49</v>
      </c>
      <c r="Z3" s="190"/>
    </row>
    <row r="4" s="187" customFormat="1" ht="40.15" customHeight="1" spans="1:26">
      <c r="A4" s="194" t="s">
        <v>549</v>
      </c>
      <c r="B4" s="194" t="s">
        <v>487</v>
      </c>
      <c r="C4" s="195" t="s">
        <v>496</v>
      </c>
      <c r="D4" s="196"/>
      <c r="E4" s="196"/>
      <c r="F4" s="197"/>
      <c r="G4" s="195" t="s">
        <v>489</v>
      </c>
      <c r="H4" s="196"/>
      <c r="I4" s="196"/>
      <c r="J4" s="207"/>
      <c r="K4" s="208"/>
      <c r="L4" s="209" t="s">
        <v>490</v>
      </c>
      <c r="M4" s="209"/>
      <c r="N4" s="209"/>
      <c r="O4" s="209"/>
      <c r="P4" s="209"/>
      <c r="Q4" s="211" t="s">
        <v>492</v>
      </c>
      <c r="R4" s="211"/>
      <c r="S4" s="211"/>
      <c r="T4" s="211"/>
      <c r="U4" s="218" t="s">
        <v>494</v>
      </c>
      <c r="V4" s="219"/>
      <c r="W4" s="211" t="s">
        <v>493</v>
      </c>
      <c r="X4" s="211"/>
      <c r="Y4" s="220" t="s">
        <v>498</v>
      </c>
      <c r="Z4" s="220"/>
    </row>
    <row r="5" s="188" customFormat="1" ht="60" customHeight="1" spans="1:26">
      <c r="A5" s="198"/>
      <c r="B5" s="198"/>
      <c r="C5" s="199" t="s">
        <v>147</v>
      </c>
      <c r="D5" s="199" t="s">
        <v>531</v>
      </c>
      <c r="E5" s="199" t="s">
        <v>533</v>
      </c>
      <c r="F5" s="199" t="s">
        <v>784</v>
      </c>
      <c r="G5" s="199" t="s">
        <v>147</v>
      </c>
      <c r="H5" s="199" t="s">
        <v>504</v>
      </c>
      <c r="I5" s="199" t="s">
        <v>507</v>
      </c>
      <c r="J5" s="210" t="s">
        <v>508</v>
      </c>
      <c r="K5" s="210" t="s">
        <v>513</v>
      </c>
      <c r="L5" s="211" t="s">
        <v>147</v>
      </c>
      <c r="M5" s="209" t="s">
        <v>518</v>
      </c>
      <c r="N5" s="209" t="s">
        <v>519</v>
      </c>
      <c r="O5" s="209" t="s">
        <v>515</v>
      </c>
      <c r="P5" s="209" t="s">
        <v>520</v>
      </c>
      <c r="Q5" s="209" t="s">
        <v>147</v>
      </c>
      <c r="R5" s="209" t="s">
        <v>521</v>
      </c>
      <c r="S5" s="209" t="s">
        <v>522</v>
      </c>
      <c r="T5" s="209" t="s">
        <v>523</v>
      </c>
      <c r="U5" s="209" t="s">
        <v>147</v>
      </c>
      <c r="V5" s="209" t="s">
        <v>785</v>
      </c>
      <c r="W5" s="209" t="s">
        <v>147</v>
      </c>
      <c r="X5" s="209" t="s">
        <v>524</v>
      </c>
      <c r="Y5" s="220" t="s">
        <v>147</v>
      </c>
      <c r="Z5" s="220" t="s">
        <v>538</v>
      </c>
    </row>
    <row r="6" s="189" customFormat="1" ht="28.15" customHeight="1" spans="1:26">
      <c r="A6" s="200" t="s">
        <v>164</v>
      </c>
      <c r="B6" s="201">
        <f>SUM(B7:B20)</f>
        <v>27000</v>
      </c>
      <c r="C6" s="201">
        <f>SUM(C7:C20)</f>
        <v>3300</v>
      </c>
      <c r="D6" s="201">
        <f t="shared" ref="D6:U6" si="0">SUM(D7:D20)</f>
        <v>0</v>
      </c>
      <c r="E6" s="201">
        <f t="shared" si="0"/>
        <v>100</v>
      </c>
      <c r="F6" s="201">
        <f t="shared" si="0"/>
        <v>3200</v>
      </c>
      <c r="G6" s="201">
        <f t="shared" si="0"/>
        <v>4270</v>
      </c>
      <c r="H6" s="201">
        <f t="shared" si="0"/>
        <v>0</v>
      </c>
      <c r="I6" s="201">
        <f t="shared" si="0"/>
        <v>0</v>
      </c>
      <c r="J6" s="212">
        <f t="shared" si="0"/>
        <v>500</v>
      </c>
      <c r="K6" s="212">
        <f t="shared" si="0"/>
        <v>3770</v>
      </c>
      <c r="L6" s="212">
        <f t="shared" si="0"/>
        <v>6680</v>
      </c>
      <c r="M6" s="212">
        <f t="shared" si="0"/>
        <v>80</v>
      </c>
      <c r="N6" s="212">
        <v>100</v>
      </c>
      <c r="O6" s="212">
        <f>SUM(O7:O20)</f>
        <v>6500</v>
      </c>
      <c r="P6" s="212">
        <f>SUM(P7:P20)</f>
        <v>0</v>
      </c>
      <c r="Q6" s="212">
        <f>SUM(Q7:Q20)</f>
        <v>11200</v>
      </c>
      <c r="R6" s="212"/>
      <c r="S6" s="212">
        <f>SUM(S7:S20)</f>
        <v>11200</v>
      </c>
      <c r="T6" s="212">
        <f>SUM(T7:T20)</f>
        <v>0</v>
      </c>
      <c r="U6" s="212">
        <v>330</v>
      </c>
      <c r="V6" s="212">
        <v>330</v>
      </c>
      <c r="W6" s="212">
        <f>SUM(W7:W20)</f>
        <v>820</v>
      </c>
      <c r="X6" s="212">
        <f>SUM(X7:X20)</f>
        <v>820</v>
      </c>
      <c r="Y6" s="221">
        <f>Z6</f>
        <v>0</v>
      </c>
      <c r="Z6" s="221">
        <f>Z20</f>
        <v>0</v>
      </c>
    </row>
    <row r="7" s="189" customFormat="1" ht="28.15" customHeight="1" spans="1:26">
      <c r="A7" s="202" t="s">
        <v>166</v>
      </c>
      <c r="B7" s="201">
        <f>C7+G7+L7+Q7+W7</f>
        <v>430</v>
      </c>
      <c r="C7" s="201">
        <f>SUM(D7:F7)</f>
        <v>0</v>
      </c>
      <c r="D7" s="201"/>
      <c r="E7" s="201"/>
      <c r="F7" s="201"/>
      <c r="G7" s="201">
        <f>SUM(H7:K7)</f>
        <v>430</v>
      </c>
      <c r="H7" s="201"/>
      <c r="I7" s="201"/>
      <c r="J7" s="212"/>
      <c r="K7" s="212">
        <v>430</v>
      </c>
      <c r="L7" s="213">
        <f>SUM(M7:P7)</f>
        <v>0</v>
      </c>
      <c r="M7" s="214"/>
      <c r="N7" s="214"/>
      <c r="O7" s="215"/>
      <c r="P7" s="213"/>
      <c r="Q7" s="212">
        <f>S7+T7</f>
        <v>0</v>
      </c>
      <c r="R7" s="212"/>
      <c r="S7" s="212"/>
      <c r="T7" s="213"/>
      <c r="U7" s="213"/>
      <c r="V7" s="213"/>
      <c r="W7" s="212">
        <f>X7</f>
        <v>0</v>
      </c>
      <c r="X7" s="213"/>
      <c r="Y7" s="221"/>
      <c r="Z7" s="221"/>
    </row>
    <row r="8" s="189" customFormat="1" ht="28.15" customHeight="1" spans="1:26">
      <c r="A8" s="202" t="s">
        <v>242</v>
      </c>
      <c r="B8" s="201">
        <f>C8+G8+L8+Q8+W8</f>
        <v>180</v>
      </c>
      <c r="C8" s="201">
        <f>SUM(D8:F8)</f>
        <v>0</v>
      </c>
      <c r="D8" s="201"/>
      <c r="E8" s="201"/>
      <c r="F8" s="201"/>
      <c r="G8" s="201">
        <f>SUM(H8:K8)</f>
        <v>0</v>
      </c>
      <c r="H8" s="201"/>
      <c r="I8" s="201"/>
      <c r="J8" s="212"/>
      <c r="K8" s="212"/>
      <c r="L8" s="213">
        <f>SUM(M8:P8)</f>
        <v>180</v>
      </c>
      <c r="M8" s="214">
        <v>80</v>
      </c>
      <c r="N8" s="214">
        <v>100</v>
      </c>
      <c r="O8" s="215"/>
      <c r="P8" s="213"/>
      <c r="Q8" s="212">
        <f>S8+T8</f>
        <v>0</v>
      </c>
      <c r="R8" s="212"/>
      <c r="S8" s="212"/>
      <c r="T8" s="213"/>
      <c r="U8" s="213"/>
      <c r="V8" s="213"/>
      <c r="W8" s="212">
        <f>X8</f>
        <v>0</v>
      </c>
      <c r="X8" s="213"/>
      <c r="Y8" s="221"/>
      <c r="Z8" s="221"/>
    </row>
    <row r="9" s="189" customFormat="1" ht="28.15" customHeight="1" spans="1:26">
      <c r="A9" s="202" t="s">
        <v>255</v>
      </c>
      <c r="B9" s="201">
        <f>C9+G9+L9+Q9+W9</f>
        <v>7400</v>
      </c>
      <c r="C9" s="201">
        <f>SUM(D9:F9)</f>
        <v>0</v>
      </c>
      <c r="D9" s="201"/>
      <c r="E9" s="201"/>
      <c r="F9" s="201"/>
      <c r="G9" s="201">
        <f>SUM(H9:K9)</f>
        <v>0</v>
      </c>
      <c r="H9" s="201"/>
      <c r="I9" s="201"/>
      <c r="J9" s="212"/>
      <c r="K9" s="212"/>
      <c r="L9" s="213">
        <f>SUM(M9:P9)</f>
        <v>0</v>
      </c>
      <c r="M9" s="214"/>
      <c r="N9" s="214"/>
      <c r="O9" s="214"/>
      <c r="P9" s="213"/>
      <c r="Q9" s="212">
        <f>S9+T9</f>
        <v>7400</v>
      </c>
      <c r="R9" s="212"/>
      <c r="S9" s="212">
        <v>7400</v>
      </c>
      <c r="T9" s="213"/>
      <c r="U9" s="213"/>
      <c r="V9" s="213"/>
      <c r="W9" s="212">
        <f>X9</f>
        <v>0</v>
      </c>
      <c r="X9" s="213"/>
      <c r="Y9" s="221"/>
      <c r="Z9" s="221"/>
    </row>
    <row r="10" s="189" customFormat="1" ht="28.15" customHeight="1" spans="1:26">
      <c r="A10" s="202" t="s">
        <v>274</v>
      </c>
      <c r="B10" s="201">
        <v>330</v>
      </c>
      <c r="C10" s="201"/>
      <c r="D10" s="201"/>
      <c r="E10" s="201"/>
      <c r="F10" s="201"/>
      <c r="G10" s="201"/>
      <c r="H10" s="201"/>
      <c r="I10" s="201"/>
      <c r="J10" s="212"/>
      <c r="K10" s="212"/>
      <c r="L10" s="213"/>
      <c r="M10" s="214"/>
      <c r="N10" s="214"/>
      <c r="O10" s="214"/>
      <c r="P10" s="213"/>
      <c r="Q10" s="212"/>
      <c r="R10" s="212"/>
      <c r="S10" s="212"/>
      <c r="T10" s="213"/>
      <c r="U10" s="213">
        <v>330</v>
      </c>
      <c r="V10" s="213">
        <v>330</v>
      </c>
      <c r="W10" s="212"/>
      <c r="X10" s="213"/>
      <c r="Y10" s="221"/>
      <c r="Z10" s="221"/>
    </row>
    <row r="11" s="189" customFormat="1" ht="28.15" customHeight="1" spans="1:26">
      <c r="A11" s="202" t="s">
        <v>280</v>
      </c>
      <c r="B11" s="201">
        <f t="shared" ref="B11:B19" si="1">C11+G11+L11+Q11+W11</f>
        <v>140</v>
      </c>
      <c r="C11" s="201">
        <f t="shared" ref="C11:C18" si="2">SUM(D11:F11)</f>
        <v>0</v>
      </c>
      <c r="D11" s="201"/>
      <c r="E11" s="201"/>
      <c r="F11" s="201"/>
      <c r="G11" s="201">
        <f t="shared" ref="G11:G18" si="3">SUM(H11:K11)</f>
        <v>140</v>
      </c>
      <c r="H11" s="201"/>
      <c r="I11" s="201"/>
      <c r="J11" s="212"/>
      <c r="K11" s="212">
        <v>140</v>
      </c>
      <c r="L11" s="213">
        <f t="shared" ref="L11:L20" si="4">SUM(M11:P11)</f>
        <v>0</v>
      </c>
      <c r="M11" s="215"/>
      <c r="N11" s="215"/>
      <c r="O11" s="214"/>
      <c r="P11" s="213"/>
      <c r="Q11" s="212">
        <f t="shared" ref="Q11:Q18" si="5">S11+T11</f>
        <v>0</v>
      </c>
      <c r="R11" s="212"/>
      <c r="S11" s="212"/>
      <c r="T11" s="213"/>
      <c r="U11" s="213"/>
      <c r="V11" s="213"/>
      <c r="W11" s="212">
        <f t="shared" ref="W11:W18" si="6">X11</f>
        <v>0</v>
      </c>
      <c r="X11" s="213"/>
      <c r="Y11" s="221"/>
      <c r="Z11" s="221"/>
    </row>
    <row r="12" s="189" customFormat="1" ht="28.15" customHeight="1" spans="1:26">
      <c r="A12" s="202" t="s">
        <v>295</v>
      </c>
      <c r="B12" s="201">
        <f t="shared" si="1"/>
        <v>2200</v>
      </c>
      <c r="C12" s="201">
        <f t="shared" si="2"/>
        <v>2200</v>
      </c>
      <c r="D12" s="201"/>
      <c r="E12" s="201"/>
      <c r="F12" s="201">
        <v>2200</v>
      </c>
      <c r="G12" s="201">
        <f t="shared" si="3"/>
        <v>0</v>
      </c>
      <c r="H12" s="201"/>
      <c r="I12" s="201"/>
      <c r="J12" s="212"/>
      <c r="K12" s="212"/>
      <c r="L12" s="213">
        <f t="shared" si="4"/>
        <v>0</v>
      </c>
      <c r="M12" s="215"/>
      <c r="N12" s="215"/>
      <c r="O12" s="214"/>
      <c r="P12" s="213"/>
      <c r="Q12" s="212">
        <f t="shared" si="5"/>
        <v>0</v>
      </c>
      <c r="R12" s="212"/>
      <c r="S12" s="212"/>
      <c r="T12" s="213"/>
      <c r="U12" s="213"/>
      <c r="V12" s="213"/>
      <c r="W12" s="212">
        <f t="shared" si="6"/>
        <v>0</v>
      </c>
      <c r="X12" s="213"/>
      <c r="Y12" s="221"/>
      <c r="Z12" s="221"/>
    </row>
    <row r="13" s="189" customFormat="1" ht="28.15" customHeight="1" spans="1:26">
      <c r="A13" s="202" t="s">
        <v>338</v>
      </c>
      <c r="B13" s="201">
        <f t="shared" si="1"/>
        <v>1600</v>
      </c>
      <c r="C13" s="201">
        <f t="shared" si="2"/>
        <v>300</v>
      </c>
      <c r="D13" s="201"/>
      <c r="E13" s="201"/>
      <c r="F13" s="201">
        <v>300</v>
      </c>
      <c r="G13" s="201">
        <f t="shared" si="3"/>
        <v>0</v>
      </c>
      <c r="H13" s="201"/>
      <c r="I13" s="201"/>
      <c r="J13" s="212"/>
      <c r="K13" s="212"/>
      <c r="L13" s="213">
        <f t="shared" si="4"/>
        <v>0</v>
      </c>
      <c r="M13" s="215"/>
      <c r="N13" s="215"/>
      <c r="O13" s="214"/>
      <c r="P13" s="213"/>
      <c r="Q13" s="212">
        <f t="shared" si="5"/>
        <v>1300</v>
      </c>
      <c r="R13" s="212"/>
      <c r="S13" s="212">
        <v>1300</v>
      </c>
      <c r="T13" s="213"/>
      <c r="U13" s="213"/>
      <c r="V13" s="213"/>
      <c r="W13" s="212">
        <f t="shared" si="6"/>
        <v>0</v>
      </c>
      <c r="X13" s="213"/>
      <c r="Y13" s="221"/>
      <c r="Z13" s="221"/>
    </row>
    <row r="14" s="189" customFormat="1" ht="28.15" customHeight="1" spans="1:26">
      <c r="A14" s="202" t="s">
        <v>372</v>
      </c>
      <c r="B14" s="201">
        <f t="shared" si="1"/>
        <v>1500</v>
      </c>
      <c r="C14" s="201">
        <f t="shared" si="2"/>
        <v>0</v>
      </c>
      <c r="D14" s="201"/>
      <c r="E14" s="201"/>
      <c r="F14" s="201"/>
      <c r="G14" s="201">
        <f t="shared" si="3"/>
        <v>0</v>
      </c>
      <c r="H14" s="201"/>
      <c r="I14" s="201"/>
      <c r="J14" s="212"/>
      <c r="K14" s="212"/>
      <c r="L14" s="213">
        <f t="shared" si="4"/>
        <v>0</v>
      </c>
      <c r="M14" s="215"/>
      <c r="N14" s="215"/>
      <c r="O14" s="214"/>
      <c r="P14" s="213"/>
      <c r="Q14" s="212">
        <f t="shared" si="5"/>
        <v>1500</v>
      </c>
      <c r="R14" s="212"/>
      <c r="S14" s="212">
        <v>1500</v>
      </c>
      <c r="T14" s="213"/>
      <c r="U14" s="213"/>
      <c r="V14" s="213"/>
      <c r="W14" s="212">
        <f t="shared" si="6"/>
        <v>0</v>
      </c>
      <c r="X14" s="213"/>
      <c r="Y14" s="221"/>
      <c r="Z14" s="221"/>
    </row>
    <row r="15" s="189" customFormat="1" ht="28.15" customHeight="1" spans="1:26">
      <c r="A15" s="202" t="s">
        <v>381</v>
      </c>
      <c r="B15" s="201">
        <f t="shared" si="1"/>
        <v>1000</v>
      </c>
      <c r="C15" s="201">
        <f t="shared" si="2"/>
        <v>200</v>
      </c>
      <c r="D15" s="201"/>
      <c r="E15" s="201"/>
      <c r="F15" s="201">
        <v>200</v>
      </c>
      <c r="G15" s="201">
        <f t="shared" si="3"/>
        <v>300</v>
      </c>
      <c r="H15" s="201"/>
      <c r="I15" s="201"/>
      <c r="J15" s="212">
        <v>300</v>
      </c>
      <c r="K15" s="212"/>
      <c r="L15" s="213">
        <f t="shared" si="4"/>
        <v>500</v>
      </c>
      <c r="M15" s="214"/>
      <c r="N15" s="214"/>
      <c r="O15" s="213">
        <v>500</v>
      </c>
      <c r="P15" s="213"/>
      <c r="Q15" s="212">
        <f t="shared" si="5"/>
        <v>0</v>
      </c>
      <c r="R15" s="212"/>
      <c r="S15" s="212"/>
      <c r="T15" s="213"/>
      <c r="U15" s="213"/>
      <c r="V15" s="213"/>
      <c r="W15" s="212">
        <f t="shared" si="6"/>
        <v>0</v>
      </c>
      <c r="X15" s="213"/>
      <c r="Y15" s="221"/>
      <c r="Z15" s="221"/>
    </row>
    <row r="16" s="189" customFormat="1" ht="28.15" customHeight="1" spans="1:26">
      <c r="A16" s="202" t="s">
        <v>389</v>
      </c>
      <c r="B16" s="201">
        <f t="shared" si="1"/>
        <v>2320</v>
      </c>
      <c r="C16" s="201">
        <f t="shared" si="2"/>
        <v>500</v>
      </c>
      <c r="D16" s="201"/>
      <c r="E16" s="201"/>
      <c r="F16" s="201">
        <v>500</v>
      </c>
      <c r="G16" s="201">
        <f t="shared" si="3"/>
        <v>0</v>
      </c>
      <c r="H16" s="201"/>
      <c r="I16" s="201"/>
      <c r="J16" s="212"/>
      <c r="K16" s="212"/>
      <c r="L16" s="213">
        <f t="shared" si="4"/>
        <v>0</v>
      </c>
      <c r="M16" s="215"/>
      <c r="N16" s="215"/>
      <c r="O16" s="214"/>
      <c r="P16" s="213"/>
      <c r="Q16" s="212">
        <f t="shared" si="5"/>
        <v>1000</v>
      </c>
      <c r="R16" s="212"/>
      <c r="S16" s="212">
        <v>1000</v>
      </c>
      <c r="T16" s="213"/>
      <c r="U16" s="213"/>
      <c r="V16" s="213"/>
      <c r="W16" s="212">
        <f t="shared" si="6"/>
        <v>820</v>
      </c>
      <c r="X16" s="213">
        <v>820</v>
      </c>
      <c r="Y16" s="221"/>
      <c r="Z16" s="221"/>
    </row>
    <row r="17" s="189" customFormat="1" ht="28.15" customHeight="1" spans="1:26">
      <c r="A17" s="202" t="s">
        <v>786</v>
      </c>
      <c r="B17" s="201">
        <f>C17+G17+L17+Q17+W17+U17</f>
        <v>900</v>
      </c>
      <c r="C17" s="201">
        <f t="shared" si="2"/>
        <v>100</v>
      </c>
      <c r="D17" s="201"/>
      <c r="E17" s="201">
        <v>100</v>
      </c>
      <c r="F17" s="201"/>
      <c r="G17" s="201">
        <f t="shared" si="3"/>
        <v>400</v>
      </c>
      <c r="H17" s="201"/>
      <c r="I17" s="201"/>
      <c r="J17" s="212">
        <v>200</v>
      </c>
      <c r="K17" s="212">
        <v>200</v>
      </c>
      <c r="L17" s="213">
        <f t="shared" si="4"/>
        <v>0</v>
      </c>
      <c r="M17" s="215"/>
      <c r="N17" s="215"/>
      <c r="O17" s="214"/>
      <c r="P17" s="213"/>
      <c r="Q17" s="212">
        <f t="shared" si="5"/>
        <v>0</v>
      </c>
      <c r="R17" s="212"/>
      <c r="S17" s="212"/>
      <c r="T17" s="213"/>
      <c r="U17" s="213">
        <v>400</v>
      </c>
      <c r="V17" s="213">
        <v>400</v>
      </c>
      <c r="W17" s="212">
        <f t="shared" si="6"/>
        <v>0</v>
      </c>
      <c r="X17" s="213"/>
      <c r="Y17" s="221"/>
      <c r="Z17" s="221"/>
    </row>
    <row r="18" s="189" customFormat="1" ht="28.15" customHeight="1" spans="1:26">
      <c r="A18" s="202" t="s">
        <v>438</v>
      </c>
      <c r="B18" s="201">
        <f t="shared" si="1"/>
        <v>0</v>
      </c>
      <c r="C18" s="201">
        <f t="shared" si="2"/>
        <v>0</v>
      </c>
      <c r="D18" s="201"/>
      <c r="E18" s="201"/>
      <c r="F18" s="201"/>
      <c r="G18" s="201">
        <f t="shared" si="3"/>
        <v>0</v>
      </c>
      <c r="H18" s="201"/>
      <c r="I18" s="201"/>
      <c r="J18" s="212"/>
      <c r="K18" s="212"/>
      <c r="L18" s="213">
        <f t="shared" si="4"/>
        <v>0</v>
      </c>
      <c r="M18" s="215"/>
      <c r="N18" s="215"/>
      <c r="O18" s="214"/>
      <c r="P18" s="213"/>
      <c r="Q18" s="212">
        <f t="shared" si="5"/>
        <v>0</v>
      </c>
      <c r="R18" s="212"/>
      <c r="S18" s="212"/>
      <c r="T18" s="213"/>
      <c r="U18" s="213"/>
      <c r="V18" s="213"/>
      <c r="W18" s="212">
        <f t="shared" si="6"/>
        <v>0</v>
      </c>
      <c r="X18" s="213"/>
      <c r="Y18" s="221"/>
      <c r="Z18" s="221"/>
    </row>
    <row r="19" s="189" customFormat="1" ht="28.15" customHeight="1" spans="1:26">
      <c r="A19" s="202" t="s">
        <v>445</v>
      </c>
      <c r="B19" s="201">
        <f t="shared" si="1"/>
        <v>0</v>
      </c>
      <c r="C19" s="201"/>
      <c r="D19" s="201"/>
      <c r="E19" s="201"/>
      <c r="F19" s="201"/>
      <c r="G19" s="201"/>
      <c r="H19" s="201"/>
      <c r="I19" s="201"/>
      <c r="J19" s="212"/>
      <c r="K19" s="212"/>
      <c r="L19" s="213">
        <f t="shared" si="4"/>
        <v>0</v>
      </c>
      <c r="M19" s="215"/>
      <c r="N19" s="215"/>
      <c r="O19" s="214"/>
      <c r="P19" s="213"/>
      <c r="Q19" s="212"/>
      <c r="R19" s="212"/>
      <c r="S19" s="212"/>
      <c r="T19" s="213"/>
      <c r="U19" s="213"/>
      <c r="V19" s="213"/>
      <c r="W19" s="212"/>
      <c r="X19" s="213"/>
      <c r="Y19" s="221"/>
      <c r="Z19" s="221"/>
    </row>
    <row r="20" s="189" customFormat="1" ht="28.15" customHeight="1" spans="1:26">
      <c r="A20" s="202" t="s">
        <v>453</v>
      </c>
      <c r="B20" s="201">
        <f>C20+G20+L20+Q20+W20+Y20</f>
        <v>9000</v>
      </c>
      <c r="C20" s="201">
        <f>SUM(D20:F20)</f>
        <v>0</v>
      </c>
      <c r="D20" s="201"/>
      <c r="E20" s="201"/>
      <c r="F20" s="201"/>
      <c r="G20" s="201">
        <f>SUM(H20:K20)</f>
        <v>3000</v>
      </c>
      <c r="H20" s="201"/>
      <c r="I20" s="201"/>
      <c r="J20" s="212"/>
      <c r="K20" s="212">
        <v>3000</v>
      </c>
      <c r="L20" s="213">
        <f t="shared" si="4"/>
        <v>6000</v>
      </c>
      <c r="M20" s="215"/>
      <c r="N20" s="215"/>
      <c r="O20" s="214">
        <v>6000</v>
      </c>
      <c r="P20" s="213"/>
      <c r="Q20" s="212"/>
      <c r="R20" s="212"/>
      <c r="S20" s="212"/>
      <c r="T20" s="213"/>
      <c r="U20" s="213"/>
      <c r="V20" s="213"/>
      <c r="W20" s="212">
        <f>X20</f>
        <v>0</v>
      </c>
      <c r="X20" s="213"/>
      <c r="Y20" s="221">
        <f>Z20</f>
        <v>0</v>
      </c>
      <c r="Z20" s="221"/>
    </row>
    <row r="21" ht="15" customHeight="1" spans="1:9">
      <c r="A21" s="203"/>
      <c r="B21" s="185"/>
      <c r="C21" s="185"/>
      <c r="D21" s="185"/>
      <c r="E21" s="185"/>
      <c r="F21" s="185"/>
      <c r="G21" s="185"/>
      <c r="H21" s="185"/>
      <c r="I21" s="185"/>
    </row>
    <row r="22" ht="15" customHeight="1" spans="1:9">
      <c r="A22" s="203"/>
      <c r="B22" s="185"/>
      <c r="C22" s="185"/>
      <c r="D22" s="185"/>
      <c r="E22" s="185"/>
      <c r="F22" s="185"/>
      <c r="G22" s="185"/>
      <c r="H22" s="185"/>
      <c r="I22" s="185"/>
    </row>
    <row r="23" ht="15" customHeight="1" spans="1:9">
      <c r="A23" s="203"/>
      <c r="B23" s="185"/>
      <c r="C23" s="185"/>
      <c r="D23" s="185"/>
      <c r="E23" s="185"/>
      <c r="F23" s="185"/>
      <c r="G23" s="185"/>
      <c r="H23" s="185"/>
      <c r="I23" s="185"/>
    </row>
    <row r="24" ht="15" customHeight="1" spans="1:9">
      <c r="A24" s="203"/>
      <c r="B24" s="185"/>
      <c r="C24" s="185"/>
      <c r="D24" s="185"/>
      <c r="E24" s="185"/>
      <c r="F24" s="185"/>
      <c r="G24" s="185"/>
      <c r="H24" s="185"/>
      <c r="I24" s="185"/>
    </row>
    <row r="25" ht="15" customHeight="1" spans="1:9">
      <c r="A25" s="203"/>
      <c r="B25" s="185"/>
      <c r="C25" s="185"/>
      <c r="D25" s="185"/>
      <c r="E25" s="185"/>
      <c r="F25" s="185"/>
      <c r="G25" s="185"/>
      <c r="H25" s="185"/>
      <c r="I25" s="185"/>
    </row>
    <row r="26" ht="15" customHeight="1" spans="1:9">
      <c r="A26" s="203"/>
      <c r="B26" s="185"/>
      <c r="C26" s="185"/>
      <c r="D26" s="185"/>
      <c r="E26" s="185"/>
      <c r="F26" s="185"/>
      <c r="G26" s="185"/>
      <c r="H26" s="185"/>
      <c r="I26" s="185"/>
    </row>
    <row r="27" ht="15" customHeight="1" spans="1:9">
      <c r="A27" s="203"/>
      <c r="B27" s="185"/>
      <c r="C27" s="185"/>
      <c r="D27" s="185"/>
      <c r="E27" s="185"/>
      <c r="F27" s="185"/>
      <c r="G27" s="185"/>
      <c r="H27" s="185"/>
      <c r="I27" s="185"/>
    </row>
    <row r="28" ht="15" customHeight="1" spans="1:9">
      <c r="A28" s="203"/>
      <c r="B28" s="185"/>
      <c r="C28" s="185"/>
      <c r="D28" s="185"/>
      <c r="E28" s="185"/>
      <c r="F28" s="185"/>
      <c r="G28" s="185"/>
      <c r="H28" s="185"/>
      <c r="I28" s="185"/>
    </row>
    <row r="29" ht="15" customHeight="1" spans="1:9">
      <c r="A29" s="203"/>
      <c r="B29" s="185"/>
      <c r="C29" s="185"/>
      <c r="D29" s="185"/>
      <c r="E29" s="185"/>
      <c r="F29" s="185"/>
      <c r="G29" s="185"/>
      <c r="H29" s="185"/>
      <c r="I29" s="185"/>
    </row>
    <row r="30" ht="15" customHeight="1" spans="1:9">
      <c r="A30" s="203"/>
      <c r="B30" s="185"/>
      <c r="C30" s="185"/>
      <c r="D30" s="185"/>
      <c r="E30" s="185"/>
      <c r="F30" s="185"/>
      <c r="G30" s="185"/>
      <c r="H30" s="185"/>
      <c r="I30" s="185"/>
    </row>
    <row r="31" ht="15" customHeight="1" spans="1:9">
      <c r="A31" s="203"/>
      <c r="B31" s="185"/>
      <c r="C31" s="185"/>
      <c r="D31" s="185"/>
      <c r="E31" s="185"/>
      <c r="F31" s="185"/>
      <c r="G31" s="185"/>
      <c r="H31" s="185"/>
      <c r="I31" s="185"/>
    </row>
    <row r="32" ht="15" customHeight="1" spans="1:9">
      <c r="A32" s="203"/>
      <c r="B32" s="185"/>
      <c r="C32" s="185"/>
      <c r="D32" s="185"/>
      <c r="E32" s="185"/>
      <c r="F32" s="185"/>
      <c r="G32" s="185"/>
      <c r="H32" s="185"/>
      <c r="I32" s="185"/>
    </row>
    <row r="33" ht="15" customHeight="1" spans="1:9">
      <c r="A33" s="203"/>
      <c r="B33" s="185"/>
      <c r="C33" s="185"/>
      <c r="D33" s="185"/>
      <c r="E33" s="185"/>
      <c r="F33" s="185"/>
      <c r="G33" s="185"/>
      <c r="H33" s="185"/>
      <c r="I33" s="185"/>
    </row>
    <row r="34" ht="15" customHeight="1" spans="1:11">
      <c r="A34" s="203"/>
      <c r="B34" s="185"/>
      <c r="C34" s="185"/>
      <c r="D34" s="185"/>
      <c r="E34" s="185"/>
      <c r="F34" s="185"/>
      <c r="G34" s="185"/>
      <c r="H34" s="185"/>
      <c r="I34" s="185"/>
      <c r="J34" s="190"/>
      <c r="K34" s="190"/>
    </row>
    <row r="35" ht="15" customHeight="1" spans="1:11">
      <c r="A35" s="203"/>
      <c r="B35" s="185"/>
      <c r="C35" s="185"/>
      <c r="D35" s="185"/>
      <c r="E35" s="185"/>
      <c r="F35" s="185"/>
      <c r="G35" s="185"/>
      <c r="H35" s="185"/>
      <c r="I35" s="185"/>
      <c r="J35" s="190"/>
      <c r="K35" s="190"/>
    </row>
    <row r="36" ht="15" customHeight="1" spans="1:11">
      <c r="A36" s="203"/>
      <c r="B36" s="185"/>
      <c r="C36" s="185"/>
      <c r="D36" s="185"/>
      <c r="E36" s="185"/>
      <c r="F36" s="185"/>
      <c r="G36" s="185"/>
      <c r="H36" s="185"/>
      <c r="I36" s="185"/>
      <c r="J36" s="190"/>
      <c r="K36" s="190"/>
    </row>
    <row r="37" ht="15" customHeight="1" spans="1:11">
      <c r="A37" s="203"/>
      <c r="B37" s="185"/>
      <c r="C37" s="185"/>
      <c r="D37" s="185"/>
      <c r="E37" s="185"/>
      <c r="F37" s="185"/>
      <c r="G37" s="185"/>
      <c r="H37" s="185"/>
      <c r="I37" s="185"/>
      <c r="J37" s="190"/>
      <c r="K37" s="190"/>
    </row>
    <row r="38" ht="15" customHeight="1" spans="1:11">
      <c r="A38" s="203"/>
      <c r="B38" s="185"/>
      <c r="C38" s="185"/>
      <c r="D38" s="185"/>
      <c r="E38" s="185"/>
      <c r="F38" s="185"/>
      <c r="G38" s="185"/>
      <c r="H38" s="185"/>
      <c r="I38" s="185"/>
      <c r="J38" s="190"/>
      <c r="K38" s="190"/>
    </row>
    <row r="39" ht="15" customHeight="1" spans="1:11">
      <c r="A39" s="203"/>
      <c r="B39" s="185"/>
      <c r="C39" s="185"/>
      <c r="D39" s="185"/>
      <c r="E39" s="185"/>
      <c r="F39" s="185"/>
      <c r="G39" s="185"/>
      <c r="H39" s="185"/>
      <c r="I39" s="185"/>
      <c r="J39" s="190"/>
      <c r="K39" s="190"/>
    </row>
    <row r="40" ht="15" customHeight="1" spans="1:11">
      <c r="A40" s="203"/>
      <c r="B40" s="185"/>
      <c r="C40" s="185"/>
      <c r="D40" s="185"/>
      <c r="E40" s="185"/>
      <c r="F40" s="185"/>
      <c r="G40" s="185"/>
      <c r="H40" s="185"/>
      <c r="I40" s="185"/>
      <c r="J40" s="190"/>
      <c r="K40" s="190"/>
    </row>
    <row r="41" ht="15" customHeight="1" spans="1:11">
      <c r="A41" s="203"/>
      <c r="B41" s="185"/>
      <c r="C41" s="185"/>
      <c r="D41" s="185"/>
      <c r="E41" s="185"/>
      <c r="F41" s="185"/>
      <c r="G41" s="185"/>
      <c r="H41" s="185"/>
      <c r="I41" s="185"/>
      <c r="J41" s="190"/>
      <c r="K41" s="190"/>
    </row>
    <row r="42" ht="15" customHeight="1" spans="1:11">
      <c r="A42" s="203"/>
      <c r="B42" s="185"/>
      <c r="C42" s="185"/>
      <c r="D42" s="185"/>
      <c r="E42" s="185"/>
      <c r="F42" s="185"/>
      <c r="G42" s="185"/>
      <c r="H42" s="185"/>
      <c r="I42" s="185"/>
      <c r="J42" s="190"/>
      <c r="K42" s="190"/>
    </row>
    <row r="43" ht="15" customHeight="1" spans="1:11">
      <c r="A43" s="203"/>
      <c r="B43" s="185"/>
      <c r="C43" s="185"/>
      <c r="D43" s="185"/>
      <c r="E43" s="185"/>
      <c r="F43" s="185"/>
      <c r="G43" s="185"/>
      <c r="H43" s="185"/>
      <c r="I43" s="185"/>
      <c r="J43" s="190"/>
      <c r="K43" s="190"/>
    </row>
    <row r="44" ht="15" customHeight="1" spans="1:11">
      <c r="A44" s="203"/>
      <c r="B44" s="185"/>
      <c r="C44" s="185"/>
      <c r="D44" s="185"/>
      <c r="E44" s="185"/>
      <c r="F44" s="185"/>
      <c r="G44" s="185"/>
      <c r="H44" s="185"/>
      <c r="I44" s="185"/>
      <c r="J44" s="190"/>
      <c r="K44" s="190"/>
    </row>
    <row r="45" ht="15" customHeight="1" spans="1:11">
      <c r="A45" s="203"/>
      <c r="B45" s="185"/>
      <c r="C45" s="185"/>
      <c r="D45" s="185"/>
      <c r="E45" s="185"/>
      <c r="F45" s="185"/>
      <c r="G45" s="185"/>
      <c r="H45" s="185"/>
      <c r="I45" s="185"/>
      <c r="J45" s="190"/>
      <c r="K45" s="190"/>
    </row>
    <row r="46" ht="15" customHeight="1" spans="1:11">
      <c r="A46" s="203"/>
      <c r="B46" s="185"/>
      <c r="C46" s="185"/>
      <c r="D46" s="185"/>
      <c r="E46" s="185"/>
      <c r="F46" s="185"/>
      <c r="G46" s="185"/>
      <c r="H46" s="185"/>
      <c r="I46" s="185"/>
      <c r="J46" s="190"/>
      <c r="K46" s="190"/>
    </row>
    <row r="47" ht="15" customHeight="1" spans="1:11">
      <c r="A47" s="203"/>
      <c r="B47" s="185"/>
      <c r="C47" s="185"/>
      <c r="D47" s="185"/>
      <c r="E47" s="185"/>
      <c r="F47" s="185"/>
      <c r="G47" s="185"/>
      <c r="H47" s="185"/>
      <c r="I47" s="185"/>
      <c r="J47" s="190"/>
      <c r="K47" s="190"/>
    </row>
    <row r="48" ht="15" customHeight="1" spans="10:11">
      <c r="J48" s="190"/>
      <c r="K48" s="190"/>
    </row>
  </sheetData>
  <mergeCells count="11">
    <mergeCell ref="A1:C1"/>
    <mergeCell ref="A2:Z2"/>
    <mergeCell ref="C4:F4"/>
    <mergeCell ref="G4:K4"/>
    <mergeCell ref="L4:P4"/>
    <mergeCell ref="Q4:T4"/>
    <mergeCell ref="U4:V4"/>
    <mergeCell ref="W4:X4"/>
    <mergeCell ref="Y4:Z4"/>
    <mergeCell ref="A4:A5"/>
    <mergeCell ref="B4:B5"/>
  </mergeCells>
  <printOptions horizontalCentered="1"/>
  <pageMargins left="0.588888888888889" right="0.786805555555556" top="0.759027777777778" bottom="0.984027777777778" header="0.507638888888889" footer="0.507638888888889"/>
  <pageSetup paperSize="9" scale="7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44"/>
  <sheetViews>
    <sheetView showZeros="0" topLeftCell="A10" workbookViewId="0">
      <selection activeCell="I18" sqref="I18"/>
    </sheetView>
  </sheetViews>
  <sheetFormatPr defaultColWidth="9" defaultRowHeight="12.75"/>
  <cols>
    <col min="1" max="1" width="27.375" style="346" customWidth="1"/>
    <col min="2" max="2" width="11.25" style="346" customWidth="1"/>
    <col min="3" max="3" width="10.75" style="346" customWidth="1"/>
    <col min="4" max="4" width="11.25" style="354" customWidth="1"/>
    <col min="5" max="5" width="14.25" style="346" customWidth="1"/>
    <col min="6" max="8" width="11.25" style="346" customWidth="1"/>
    <col min="9" max="9" width="6.25" style="346" customWidth="1"/>
    <col min="10" max="10" width="5.625" style="346" customWidth="1"/>
    <col min="11" max="16384" width="9" style="346"/>
  </cols>
  <sheetData>
    <row r="1" ht="24" customHeight="1" spans="1:9">
      <c r="A1" s="33" t="s">
        <v>47</v>
      </c>
      <c r="B1" s="355"/>
      <c r="C1" s="33"/>
      <c r="D1" s="33"/>
      <c r="E1" s="33"/>
      <c r="F1" s="33"/>
      <c r="G1" s="33"/>
      <c r="H1" s="33"/>
      <c r="I1" s="33"/>
    </row>
    <row r="2" ht="19.15" customHeight="1" spans="1:9">
      <c r="A2" s="333" t="s">
        <v>48</v>
      </c>
      <c r="B2" s="282"/>
      <c r="C2" s="282"/>
      <c r="D2" s="282"/>
      <c r="E2" s="282"/>
      <c r="F2" s="282"/>
      <c r="G2" s="356"/>
      <c r="H2" s="347" t="s">
        <v>49</v>
      </c>
      <c r="I2" s="347"/>
    </row>
    <row r="3" s="156" customFormat="1" ht="16.15" customHeight="1" spans="1:9">
      <c r="A3" s="71" t="s">
        <v>50</v>
      </c>
      <c r="B3" s="182" t="s">
        <v>51</v>
      </c>
      <c r="C3" s="182" t="s">
        <v>52</v>
      </c>
      <c r="D3" s="182" t="s">
        <v>53</v>
      </c>
      <c r="E3" s="71" t="s">
        <v>54</v>
      </c>
      <c r="F3" s="71"/>
      <c r="G3" s="71" t="s">
        <v>55</v>
      </c>
      <c r="H3" s="71"/>
      <c r="I3" s="71" t="s">
        <v>56</v>
      </c>
    </row>
    <row r="4" s="156" customFormat="1" ht="16.15" customHeight="1" spans="1:9">
      <c r="A4" s="71"/>
      <c r="B4" s="182"/>
      <c r="C4" s="71"/>
      <c r="D4" s="71"/>
      <c r="E4" s="71" t="s">
        <v>57</v>
      </c>
      <c r="F4" s="71" t="s">
        <v>58</v>
      </c>
      <c r="G4" s="71" t="s">
        <v>59</v>
      </c>
      <c r="H4" s="71" t="s">
        <v>58</v>
      </c>
      <c r="I4" s="71"/>
    </row>
    <row r="5" s="155" customFormat="1" ht="16.15" customHeight="1" spans="1:9">
      <c r="A5" s="357" t="s">
        <v>60</v>
      </c>
      <c r="B5" s="68">
        <f>SUM(B6:B17)</f>
        <v>21319</v>
      </c>
      <c r="C5" s="68">
        <f>SUM(C6:C17)</f>
        <v>24000</v>
      </c>
      <c r="D5" s="68">
        <f>SUM(D6:D18)</f>
        <v>27146</v>
      </c>
      <c r="E5" s="353">
        <f>SUM(D5/C5*100)</f>
        <v>113.108333333333</v>
      </c>
      <c r="F5" s="68">
        <f>D5-C5</f>
        <v>3146</v>
      </c>
      <c r="G5" s="69">
        <f>(D5-B5)/B5%</f>
        <v>27.3324264740372</v>
      </c>
      <c r="H5" s="68">
        <f>D5-B5</f>
        <v>5827</v>
      </c>
      <c r="I5" s="68"/>
    </row>
    <row r="6" ht="16.15" customHeight="1" spans="1:9">
      <c r="A6" s="350" t="s">
        <v>61</v>
      </c>
      <c r="B6" s="71">
        <v>5077</v>
      </c>
      <c r="C6" s="71">
        <v>6800</v>
      </c>
      <c r="D6" s="71">
        <v>6571</v>
      </c>
      <c r="E6" s="65">
        <f>SUM(D6/C6*100)</f>
        <v>96.6323529411765</v>
      </c>
      <c r="F6" s="71">
        <f>D6-C6</f>
        <v>-229</v>
      </c>
      <c r="G6" s="69">
        <f>(D6-B6)/B6%</f>
        <v>29.4268268662596</v>
      </c>
      <c r="H6" s="71">
        <f>D6-B6</f>
        <v>1494</v>
      </c>
      <c r="I6" s="71"/>
    </row>
    <row r="7" ht="16.15" customHeight="1" spans="1:9">
      <c r="A7" s="350" t="s">
        <v>62</v>
      </c>
      <c r="B7" s="71">
        <v>634</v>
      </c>
      <c r="C7" s="71">
        <v>1100</v>
      </c>
      <c r="D7" s="71">
        <v>895</v>
      </c>
      <c r="E7" s="65">
        <f>SUM(D7/C7*100)</f>
        <v>81.3636363636364</v>
      </c>
      <c r="F7" s="71">
        <f t="shared" ref="F7:F17" si="0">D7-C7</f>
        <v>-205</v>
      </c>
      <c r="G7" s="69">
        <f t="shared" ref="G7:G17" si="1">(D7-B7)/B7%</f>
        <v>41.1671924290221</v>
      </c>
      <c r="H7" s="71">
        <f t="shared" ref="H7:H17" si="2">D7-B7</f>
        <v>261</v>
      </c>
      <c r="I7" s="71"/>
    </row>
    <row r="8" ht="16.15" customHeight="1" spans="1:9">
      <c r="A8" s="350" t="s">
        <v>63</v>
      </c>
      <c r="B8" s="71">
        <v>854</v>
      </c>
      <c r="C8" s="71">
        <v>600</v>
      </c>
      <c r="D8" s="71">
        <v>609</v>
      </c>
      <c r="E8" s="65">
        <f>SUM(D8/C8*100)</f>
        <v>101.5</v>
      </c>
      <c r="F8" s="71">
        <f t="shared" si="0"/>
        <v>9</v>
      </c>
      <c r="G8" s="69">
        <f t="shared" si="1"/>
        <v>-28.6885245901639</v>
      </c>
      <c r="H8" s="71">
        <f t="shared" si="2"/>
        <v>-245</v>
      </c>
      <c r="I8" s="71"/>
    </row>
    <row r="9" ht="16.15" customHeight="1" spans="1:9">
      <c r="A9" s="350" t="s">
        <v>64</v>
      </c>
      <c r="B9" s="71">
        <v>82</v>
      </c>
      <c r="C9" s="71">
        <v>100</v>
      </c>
      <c r="D9" s="71">
        <v>113</v>
      </c>
      <c r="E9" s="65"/>
      <c r="F9" s="71">
        <f t="shared" si="0"/>
        <v>13</v>
      </c>
      <c r="G9" s="69">
        <f t="shared" si="1"/>
        <v>37.8048780487805</v>
      </c>
      <c r="H9" s="71">
        <f t="shared" si="2"/>
        <v>31</v>
      </c>
      <c r="I9" s="71"/>
    </row>
    <row r="10" ht="16.15" customHeight="1" spans="1:9">
      <c r="A10" s="350" t="s">
        <v>65</v>
      </c>
      <c r="B10" s="71">
        <v>475</v>
      </c>
      <c r="C10" s="71">
        <v>750</v>
      </c>
      <c r="D10" s="71">
        <v>690</v>
      </c>
      <c r="E10" s="65">
        <f t="shared" ref="E10:E17" si="3">SUM(D10/C10*100)</f>
        <v>92</v>
      </c>
      <c r="F10" s="71">
        <f t="shared" si="0"/>
        <v>-60</v>
      </c>
      <c r="G10" s="69">
        <f t="shared" si="1"/>
        <v>45.2631578947368</v>
      </c>
      <c r="H10" s="71">
        <f t="shared" si="2"/>
        <v>215</v>
      </c>
      <c r="I10" s="71"/>
    </row>
    <row r="11" ht="16.15" customHeight="1" spans="1:9">
      <c r="A11" s="350" t="s">
        <v>66</v>
      </c>
      <c r="B11" s="71">
        <v>324</v>
      </c>
      <c r="C11" s="71">
        <v>400</v>
      </c>
      <c r="D11" s="71">
        <v>459</v>
      </c>
      <c r="E11" s="65">
        <f t="shared" si="3"/>
        <v>114.75</v>
      </c>
      <c r="F11" s="71">
        <f t="shared" si="0"/>
        <v>59</v>
      </c>
      <c r="G11" s="69">
        <f t="shared" si="1"/>
        <v>41.6666666666667</v>
      </c>
      <c r="H11" s="71">
        <f t="shared" si="2"/>
        <v>135</v>
      </c>
      <c r="I11" s="71"/>
    </row>
    <row r="12" s="155" customFormat="1" ht="16.15" customHeight="1" spans="1:9">
      <c r="A12" s="350" t="s">
        <v>67</v>
      </c>
      <c r="B12" s="71">
        <v>584</v>
      </c>
      <c r="C12" s="71">
        <v>600</v>
      </c>
      <c r="D12" s="71">
        <v>605</v>
      </c>
      <c r="E12" s="65">
        <f t="shared" si="3"/>
        <v>100.833333333333</v>
      </c>
      <c r="F12" s="71">
        <f t="shared" si="0"/>
        <v>5</v>
      </c>
      <c r="G12" s="69">
        <f t="shared" si="1"/>
        <v>3.5958904109589</v>
      </c>
      <c r="H12" s="71">
        <f t="shared" si="2"/>
        <v>21</v>
      </c>
      <c r="I12" s="71"/>
    </row>
    <row r="13" ht="16.15" customHeight="1" spans="1:9">
      <c r="A13" s="350" t="s">
        <v>68</v>
      </c>
      <c r="B13" s="71">
        <v>2465</v>
      </c>
      <c r="C13" s="71">
        <v>3350</v>
      </c>
      <c r="D13" s="71">
        <v>4024</v>
      </c>
      <c r="E13" s="65">
        <f t="shared" si="3"/>
        <v>120.119402985075</v>
      </c>
      <c r="F13" s="71">
        <f t="shared" si="0"/>
        <v>674</v>
      </c>
      <c r="G13" s="69">
        <f t="shared" si="1"/>
        <v>63.2454361054767</v>
      </c>
      <c r="H13" s="71">
        <f t="shared" si="2"/>
        <v>1559</v>
      </c>
      <c r="I13" s="71"/>
    </row>
    <row r="14" ht="16.15" customHeight="1" spans="1:9">
      <c r="A14" s="350" t="s">
        <v>69</v>
      </c>
      <c r="B14" s="71">
        <v>472</v>
      </c>
      <c r="C14" s="71">
        <v>500</v>
      </c>
      <c r="D14" s="71">
        <v>509</v>
      </c>
      <c r="E14" s="65">
        <f t="shared" si="3"/>
        <v>101.8</v>
      </c>
      <c r="F14" s="71">
        <f t="shared" si="0"/>
        <v>9</v>
      </c>
      <c r="G14" s="69">
        <f t="shared" si="1"/>
        <v>7.83898305084746</v>
      </c>
      <c r="H14" s="71">
        <f t="shared" si="2"/>
        <v>37</v>
      </c>
      <c r="I14" s="71"/>
    </row>
    <row r="15" ht="16.15" customHeight="1" spans="1:9">
      <c r="A15" s="350" t="s">
        <v>70</v>
      </c>
      <c r="B15" s="71">
        <v>1464</v>
      </c>
      <c r="C15" s="71">
        <v>2000</v>
      </c>
      <c r="D15" s="71">
        <v>1797</v>
      </c>
      <c r="E15" s="65">
        <f t="shared" si="3"/>
        <v>89.85</v>
      </c>
      <c r="F15" s="71">
        <f t="shared" si="0"/>
        <v>-203</v>
      </c>
      <c r="G15" s="69">
        <f t="shared" si="1"/>
        <v>22.7459016393443</v>
      </c>
      <c r="H15" s="71">
        <f t="shared" si="2"/>
        <v>333</v>
      </c>
      <c r="I15" s="71"/>
    </row>
    <row r="16" ht="16.15" customHeight="1" spans="1:9">
      <c r="A16" s="350" t="s">
        <v>71</v>
      </c>
      <c r="B16" s="71">
        <v>2537</v>
      </c>
      <c r="C16" s="71">
        <v>2100</v>
      </c>
      <c r="D16" s="71">
        <v>3074</v>
      </c>
      <c r="E16" s="65">
        <f t="shared" si="3"/>
        <v>146.380952380952</v>
      </c>
      <c r="F16" s="71">
        <f t="shared" si="0"/>
        <v>974</v>
      </c>
      <c r="G16" s="69">
        <f t="shared" si="1"/>
        <v>21.1667323610564</v>
      </c>
      <c r="H16" s="71">
        <f t="shared" si="2"/>
        <v>537</v>
      </c>
      <c r="I16" s="71"/>
    </row>
    <row r="17" ht="16.15" customHeight="1" spans="1:9">
      <c r="A17" s="350" t="s">
        <v>72</v>
      </c>
      <c r="B17" s="71">
        <v>6351</v>
      </c>
      <c r="C17" s="71">
        <v>5700</v>
      </c>
      <c r="D17" s="71">
        <v>7783</v>
      </c>
      <c r="E17" s="65">
        <f t="shared" si="3"/>
        <v>136.543859649123</v>
      </c>
      <c r="F17" s="71">
        <f t="shared" si="0"/>
        <v>2083</v>
      </c>
      <c r="G17" s="69">
        <f t="shared" si="1"/>
        <v>22.5476302944418</v>
      </c>
      <c r="H17" s="71">
        <f t="shared" si="2"/>
        <v>1432</v>
      </c>
      <c r="I17" s="71"/>
    </row>
    <row r="18" customFormat="1" ht="16.15" customHeight="1" spans="1:9">
      <c r="A18" s="350" t="s">
        <v>73</v>
      </c>
      <c r="B18" s="71"/>
      <c r="C18" s="71"/>
      <c r="D18" s="71">
        <v>17</v>
      </c>
      <c r="E18" s="65"/>
      <c r="F18" s="71"/>
      <c r="G18" s="69"/>
      <c r="H18" s="71"/>
      <c r="I18" s="71"/>
    </row>
    <row r="19" s="155" customFormat="1" ht="16.15" customHeight="1" spans="1:9">
      <c r="A19" s="357" t="s">
        <v>74</v>
      </c>
      <c r="B19" s="68">
        <f>SUM(B20:B24)</f>
        <v>4580</v>
      </c>
      <c r="C19" s="68">
        <f>SUM(C20:C24)</f>
        <v>3500</v>
      </c>
      <c r="D19" s="68">
        <f>SUM(D20:D24)</f>
        <v>1494</v>
      </c>
      <c r="E19" s="69">
        <f>SUM(D19/C19*100)</f>
        <v>42.6857142857143</v>
      </c>
      <c r="F19" s="68">
        <f t="shared" ref="F19:F25" si="4">D19-C19</f>
        <v>-2006</v>
      </c>
      <c r="G19" s="69">
        <f>(D19-B19)/B19%</f>
        <v>-67.3799126637555</v>
      </c>
      <c r="H19" s="68">
        <f t="shared" ref="H19:H25" si="5">D19-B19</f>
        <v>-3086</v>
      </c>
      <c r="I19" s="68"/>
    </row>
    <row r="20" ht="16.15" customHeight="1" spans="1:9">
      <c r="A20" s="350" t="s">
        <v>75</v>
      </c>
      <c r="B20" s="71">
        <v>809</v>
      </c>
      <c r="C20" s="71">
        <v>1100</v>
      </c>
      <c r="D20" s="71">
        <v>996</v>
      </c>
      <c r="E20" s="65">
        <f>SUM(D20/C20*100)</f>
        <v>90.5454545454545</v>
      </c>
      <c r="F20" s="71">
        <f t="shared" si="4"/>
        <v>-104</v>
      </c>
      <c r="G20" s="69">
        <f>(D20-B20)/B20%</f>
        <v>23.114956736712</v>
      </c>
      <c r="H20" s="68">
        <f t="shared" si="5"/>
        <v>187</v>
      </c>
      <c r="I20" s="71"/>
    </row>
    <row r="21" ht="16.15" customHeight="1" spans="1:9">
      <c r="A21" s="350" t="s">
        <v>76</v>
      </c>
      <c r="B21" s="71">
        <v>1921</v>
      </c>
      <c r="C21" s="71">
        <v>1100</v>
      </c>
      <c r="D21" s="71">
        <v>86</v>
      </c>
      <c r="E21" s="65">
        <f>SUM(D21/C21*100)</f>
        <v>7.81818181818182</v>
      </c>
      <c r="F21" s="71">
        <f t="shared" si="4"/>
        <v>-1014</v>
      </c>
      <c r="G21" s="69">
        <f>(D21-B21)/B21%</f>
        <v>-95.5231650182197</v>
      </c>
      <c r="H21" s="68">
        <f t="shared" si="5"/>
        <v>-1835</v>
      </c>
      <c r="I21" s="71"/>
    </row>
    <row r="22" ht="16.15" customHeight="1" spans="1:9">
      <c r="A22" s="350" t="s">
        <v>77</v>
      </c>
      <c r="B22" s="71">
        <v>224</v>
      </c>
      <c r="C22" s="71">
        <v>300</v>
      </c>
      <c r="D22" s="71">
        <v>375</v>
      </c>
      <c r="E22" s="65">
        <f>SUM(D22/C22*100)</f>
        <v>125</v>
      </c>
      <c r="F22" s="71">
        <f t="shared" si="4"/>
        <v>75</v>
      </c>
      <c r="G22" s="69">
        <f>(D22-B22)/B22%</f>
        <v>67.4107142857143</v>
      </c>
      <c r="H22" s="68">
        <f t="shared" si="5"/>
        <v>151</v>
      </c>
      <c r="I22" s="71"/>
    </row>
    <row r="23" ht="16.15" customHeight="1" spans="1:9">
      <c r="A23" s="163" t="s">
        <v>78</v>
      </c>
      <c r="B23" s="71"/>
      <c r="C23" s="71"/>
      <c r="D23" s="71"/>
      <c r="E23" s="65"/>
      <c r="F23" s="71">
        <f t="shared" si="4"/>
        <v>0</v>
      </c>
      <c r="G23" s="69"/>
      <c r="H23" s="68">
        <f t="shared" si="5"/>
        <v>0</v>
      </c>
      <c r="I23" s="71"/>
    </row>
    <row r="24" ht="31.9" customHeight="1" spans="1:9">
      <c r="A24" s="182" t="s">
        <v>79</v>
      </c>
      <c r="B24" s="71">
        <v>1626</v>
      </c>
      <c r="C24" s="71">
        <v>1000</v>
      </c>
      <c r="D24" s="71">
        <v>37</v>
      </c>
      <c r="E24" s="65">
        <f>SUM(D24/C24*100)</f>
        <v>3.7</v>
      </c>
      <c r="F24" s="71">
        <f t="shared" si="4"/>
        <v>-963</v>
      </c>
      <c r="G24" s="69">
        <f>(D24-B24)/B24%</f>
        <v>-97.7244772447724</v>
      </c>
      <c r="H24" s="68">
        <f t="shared" si="5"/>
        <v>-1589</v>
      </c>
      <c r="I24" s="71"/>
    </row>
    <row r="25" ht="16.15" customHeight="1" spans="1:9">
      <c r="A25" s="68" t="s">
        <v>80</v>
      </c>
      <c r="B25" s="68">
        <f>SUM(B5,B19)</f>
        <v>25899</v>
      </c>
      <c r="C25" s="68">
        <f>SUM(C5,C19)</f>
        <v>27500</v>
      </c>
      <c r="D25" s="68">
        <f>SUM(D5,D19)</f>
        <v>28640</v>
      </c>
      <c r="E25" s="358">
        <f>D25/C25%</f>
        <v>104.145454545455</v>
      </c>
      <c r="F25" s="68">
        <f t="shared" si="4"/>
        <v>1140</v>
      </c>
      <c r="G25" s="69">
        <f>(D25-B25)/B25%</f>
        <v>10.5834202092745</v>
      </c>
      <c r="H25" s="68">
        <f t="shared" si="5"/>
        <v>2741</v>
      </c>
      <c r="I25" s="71"/>
    </row>
    <row r="26" ht="15" customHeight="1" spans="1:9">
      <c r="A26" s="203"/>
      <c r="B26" s="203"/>
      <c r="C26" s="203"/>
      <c r="D26" s="108"/>
      <c r="E26" s="203"/>
      <c r="F26" s="203"/>
      <c r="G26" s="203"/>
      <c r="H26" s="203"/>
      <c r="I26" s="203"/>
    </row>
    <row r="27" ht="15" customHeight="1" spans="1:9">
      <c r="A27" s="203"/>
      <c r="B27" s="203"/>
      <c r="C27" s="203"/>
      <c r="D27" s="108"/>
      <c r="E27" s="203"/>
      <c r="F27" s="203"/>
      <c r="G27" s="203"/>
      <c r="H27" s="203"/>
      <c r="I27" s="203"/>
    </row>
    <row r="28" ht="15" customHeight="1" spans="1:9">
      <c r="A28" s="203"/>
      <c r="B28" s="203"/>
      <c r="C28" s="203"/>
      <c r="D28" s="108"/>
      <c r="E28" s="203"/>
      <c r="F28" s="203"/>
      <c r="G28" s="203"/>
      <c r="H28" s="203"/>
      <c r="I28" s="203"/>
    </row>
    <row r="29" ht="15" customHeight="1" spans="1:9">
      <c r="A29" s="203"/>
      <c r="B29" s="203"/>
      <c r="C29" s="203"/>
      <c r="D29" s="108"/>
      <c r="E29" s="203"/>
      <c r="F29" s="203"/>
      <c r="G29" s="203"/>
      <c r="H29" s="203"/>
      <c r="I29" s="203"/>
    </row>
    <row r="30" ht="15" customHeight="1" spans="1:9">
      <c r="A30" s="203"/>
      <c r="B30" s="203"/>
      <c r="C30" s="203"/>
      <c r="D30" s="108"/>
      <c r="E30" s="203"/>
      <c r="F30" s="203"/>
      <c r="G30" s="203"/>
      <c r="H30" s="203"/>
      <c r="I30" s="203"/>
    </row>
    <row r="31" ht="15" customHeight="1" spans="1:9">
      <c r="A31" s="203"/>
      <c r="B31" s="203"/>
      <c r="C31" s="203"/>
      <c r="D31" s="108"/>
      <c r="E31" s="203"/>
      <c r="F31" s="203"/>
      <c r="G31" s="203"/>
      <c r="H31" s="203"/>
      <c r="I31" s="203"/>
    </row>
    <row r="32" ht="15" customHeight="1" spans="1:9">
      <c r="A32" s="203"/>
      <c r="B32" s="203"/>
      <c r="C32" s="203"/>
      <c r="D32" s="108"/>
      <c r="E32" s="203"/>
      <c r="F32" s="203"/>
      <c r="G32" s="203"/>
      <c r="H32" s="203"/>
      <c r="I32" s="203"/>
    </row>
    <row r="33" ht="15" customHeight="1" spans="1:9">
      <c r="A33" s="203"/>
      <c r="B33" s="203"/>
      <c r="C33" s="203"/>
      <c r="D33" s="108"/>
      <c r="E33" s="203"/>
      <c r="F33" s="203"/>
      <c r="G33" s="203"/>
      <c r="H33" s="203"/>
      <c r="I33" s="203"/>
    </row>
    <row r="34" ht="15" customHeight="1" spans="1:9">
      <c r="A34" s="203"/>
      <c r="B34" s="203"/>
      <c r="C34" s="203"/>
      <c r="D34" s="108"/>
      <c r="E34" s="203"/>
      <c r="F34" s="203"/>
      <c r="G34" s="203"/>
      <c r="H34" s="203"/>
      <c r="I34" s="203"/>
    </row>
    <row r="35" ht="15" customHeight="1" spans="1:9">
      <c r="A35" s="203"/>
      <c r="B35" s="203"/>
      <c r="C35" s="203"/>
      <c r="D35" s="108"/>
      <c r="E35" s="203"/>
      <c r="F35" s="203"/>
      <c r="G35" s="203"/>
      <c r="H35" s="203"/>
      <c r="I35" s="203"/>
    </row>
    <row r="36" ht="15" customHeight="1" spans="1:9">
      <c r="A36" s="203"/>
      <c r="B36" s="203"/>
      <c r="C36" s="203"/>
      <c r="D36" s="108"/>
      <c r="E36" s="203"/>
      <c r="F36" s="203"/>
      <c r="G36" s="203"/>
      <c r="H36" s="203"/>
      <c r="I36" s="203"/>
    </row>
    <row r="37" ht="15" customHeight="1" spans="1:9">
      <c r="A37" s="203"/>
      <c r="B37" s="203"/>
      <c r="C37" s="203"/>
      <c r="D37" s="108"/>
      <c r="E37" s="203"/>
      <c r="F37" s="203"/>
      <c r="G37" s="203"/>
      <c r="H37" s="203"/>
      <c r="I37" s="203"/>
    </row>
    <row r="38" ht="15" customHeight="1" spans="1:9">
      <c r="A38" s="203"/>
      <c r="B38" s="203"/>
      <c r="C38" s="203"/>
      <c r="D38" s="108"/>
      <c r="E38" s="203"/>
      <c r="F38" s="203"/>
      <c r="G38" s="203"/>
      <c r="H38" s="203"/>
      <c r="I38" s="203"/>
    </row>
    <row r="39" ht="15" customHeight="1" spans="1:9">
      <c r="A39" s="203"/>
      <c r="B39" s="203"/>
      <c r="C39" s="203"/>
      <c r="D39" s="108"/>
      <c r="E39" s="203"/>
      <c r="F39" s="203"/>
      <c r="G39" s="203"/>
      <c r="H39" s="203"/>
      <c r="I39" s="203"/>
    </row>
    <row r="40" ht="15" customHeight="1" spans="1:9">
      <c r="A40" s="203"/>
      <c r="B40" s="203"/>
      <c r="C40" s="203"/>
      <c r="D40" s="108"/>
      <c r="E40" s="203"/>
      <c r="F40" s="203"/>
      <c r="G40" s="203"/>
      <c r="H40" s="203"/>
      <c r="I40" s="203"/>
    </row>
    <row r="41" ht="15" customHeight="1" spans="1:9">
      <c r="A41" s="203"/>
      <c r="B41" s="203"/>
      <c r="C41" s="203"/>
      <c r="D41" s="108"/>
      <c r="E41" s="203"/>
      <c r="F41" s="203"/>
      <c r="G41" s="203"/>
      <c r="H41" s="203"/>
      <c r="I41" s="203"/>
    </row>
    <row r="42" ht="15" customHeight="1" spans="1:9">
      <c r="A42" s="203"/>
      <c r="B42" s="203"/>
      <c r="C42" s="203"/>
      <c r="D42" s="108"/>
      <c r="E42" s="203"/>
      <c r="F42" s="203"/>
      <c r="G42" s="203"/>
      <c r="H42" s="203"/>
      <c r="I42" s="203"/>
    </row>
    <row r="43" ht="15" customHeight="1" spans="1:9">
      <c r="A43" s="203"/>
      <c r="B43" s="203"/>
      <c r="C43" s="203"/>
      <c r="D43" s="108"/>
      <c r="E43" s="203"/>
      <c r="F43" s="203"/>
      <c r="G43" s="203"/>
      <c r="H43" s="203"/>
      <c r="I43" s="203"/>
    </row>
    <row r="44" ht="15" customHeight="1" spans="1:9">
      <c r="A44" s="203"/>
      <c r="B44" s="203"/>
      <c r="C44" s="203"/>
      <c r="D44" s="108"/>
      <c r="E44" s="203"/>
      <c r="F44" s="203"/>
      <c r="G44" s="203"/>
      <c r="H44" s="203"/>
      <c r="I44" s="203"/>
    </row>
  </sheetData>
  <mergeCells count="9">
    <mergeCell ref="A1:I1"/>
    <mergeCell ref="H2:I2"/>
    <mergeCell ref="E3:F3"/>
    <mergeCell ref="G3:H3"/>
    <mergeCell ref="A3:A4"/>
    <mergeCell ref="B3:B4"/>
    <mergeCell ref="C3:C4"/>
    <mergeCell ref="D3:D4"/>
    <mergeCell ref="I3:I4"/>
  </mergeCells>
  <printOptions horizontalCentered="1"/>
  <pageMargins left="0.984027777777778" right="0.984027777777778" top="0.865277777777778" bottom="0.865277777777778" header="0.511805555555556" footer="0.196527777777778"/>
  <pageSetup paperSize="9" orientation="landscape" verticalDpi="18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28"/>
  <sheetViews>
    <sheetView topLeftCell="A13" workbookViewId="0">
      <selection activeCell="G50" sqref="G50"/>
    </sheetView>
  </sheetViews>
  <sheetFormatPr defaultColWidth="9" defaultRowHeight="12.75" outlineLevelCol="2"/>
  <cols>
    <col min="1" max="1" width="62.25" style="176" customWidth="1"/>
    <col min="2" max="2" width="52" style="177" customWidth="1"/>
    <col min="3" max="3" width="11.625" style="176" customWidth="1"/>
    <col min="4" max="16384" width="9" style="176"/>
  </cols>
  <sheetData>
    <row r="1" s="171" customFormat="1" ht="18.75" spans="1:2">
      <c r="A1" s="20"/>
      <c r="B1" s="20"/>
    </row>
    <row r="2" s="172" customFormat="1" ht="31.5" customHeight="1" spans="1:2">
      <c r="A2" s="33" t="s">
        <v>787</v>
      </c>
      <c r="B2" s="33"/>
    </row>
    <row r="3" s="173" customFormat="1" ht="16.5" customHeight="1" spans="1:2">
      <c r="A3" s="178" t="s">
        <v>788</v>
      </c>
      <c r="B3" s="9" t="s">
        <v>49</v>
      </c>
    </row>
    <row r="4" s="31" customFormat="1" ht="15" customHeight="1" spans="1:2">
      <c r="A4" s="179" t="s">
        <v>789</v>
      </c>
      <c r="B4" s="180" t="s">
        <v>790</v>
      </c>
    </row>
    <row r="5" s="174" customFormat="1" ht="15" customHeight="1" spans="1:2">
      <c r="A5" s="179" t="s">
        <v>791</v>
      </c>
      <c r="B5" s="180">
        <f>SUM(B6,B11,B27)</f>
        <v>35978</v>
      </c>
    </row>
    <row r="6" s="175" customFormat="1" ht="15" customHeight="1" spans="1:2">
      <c r="A6" s="181" t="s">
        <v>792</v>
      </c>
      <c r="B6" s="182">
        <f>SUM(B7:B10)</f>
        <v>1187</v>
      </c>
    </row>
    <row r="7" s="175" customFormat="1" ht="15" customHeight="1" spans="1:2">
      <c r="A7" s="181" t="s">
        <v>793</v>
      </c>
      <c r="B7" s="182"/>
    </row>
    <row r="8" s="175" customFormat="1" ht="15" customHeight="1" spans="1:2">
      <c r="A8" s="181" t="s">
        <v>794</v>
      </c>
      <c r="B8" s="182">
        <v>135</v>
      </c>
    </row>
    <row r="9" s="175" customFormat="1" ht="15" customHeight="1" spans="1:2">
      <c r="A9" s="181" t="s">
        <v>795</v>
      </c>
      <c r="B9" s="182"/>
    </row>
    <row r="10" s="175" customFormat="1" ht="15" customHeight="1" spans="1:2">
      <c r="A10" s="181" t="s">
        <v>796</v>
      </c>
      <c r="B10" s="182">
        <v>1052</v>
      </c>
    </row>
    <row r="11" s="175" customFormat="1" ht="15" customHeight="1" spans="1:2">
      <c r="A11" s="181" t="s">
        <v>797</v>
      </c>
      <c r="B11" s="182">
        <f>SUM(B12:B26)</f>
        <v>7791</v>
      </c>
    </row>
    <row r="12" s="175" customFormat="1" ht="15" customHeight="1" spans="1:2">
      <c r="A12" s="181" t="s">
        <v>798</v>
      </c>
      <c r="B12" s="182">
        <v>3068</v>
      </c>
    </row>
    <row r="13" s="175" customFormat="1" ht="15" customHeight="1" spans="1:2">
      <c r="A13" s="181" t="s">
        <v>799</v>
      </c>
      <c r="B13" s="182">
        <v>325</v>
      </c>
    </row>
    <row r="14" s="175" customFormat="1" ht="15" customHeight="1" spans="1:2">
      <c r="A14" s="181" t="s">
        <v>800</v>
      </c>
      <c r="B14" s="182">
        <v>677</v>
      </c>
    </row>
    <row r="15" s="175" customFormat="1" ht="15" customHeight="1" spans="1:3">
      <c r="A15" s="181" t="s">
        <v>801</v>
      </c>
      <c r="B15" s="183"/>
      <c r="C15" s="184"/>
    </row>
    <row r="16" s="175" customFormat="1" ht="15" customHeight="1" spans="1:2">
      <c r="A16" s="181" t="s">
        <v>802</v>
      </c>
      <c r="B16" s="183"/>
    </row>
    <row r="17" s="175" customFormat="1" ht="15" customHeight="1" spans="1:2">
      <c r="A17" s="181" t="s">
        <v>803</v>
      </c>
      <c r="B17" s="183"/>
    </row>
    <row r="18" s="175" customFormat="1" ht="15" customHeight="1" spans="1:2">
      <c r="A18" s="181" t="s">
        <v>804</v>
      </c>
      <c r="B18" s="183"/>
    </row>
    <row r="19" s="175" customFormat="1" ht="15" customHeight="1" spans="1:2">
      <c r="A19" s="181" t="s">
        <v>805</v>
      </c>
      <c r="B19" s="180">
        <v>757</v>
      </c>
    </row>
    <row r="20" s="175" customFormat="1" ht="15" customHeight="1" spans="1:2">
      <c r="A20" s="181" t="s">
        <v>806</v>
      </c>
      <c r="B20" s="183"/>
    </row>
    <row r="21" s="175" customFormat="1" ht="15" customHeight="1" spans="1:2">
      <c r="A21" s="181" t="s">
        <v>807</v>
      </c>
      <c r="B21" s="182">
        <v>630</v>
      </c>
    </row>
    <row r="22" s="175" customFormat="1" ht="15" customHeight="1" spans="1:2">
      <c r="A22" s="181" t="s">
        <v>808</v>
      </c>
      <c r="B22" s="182">
        <v>2103</v>
      </c>
    </row>
    <row r="23" s="175" customFormat="1" ht="15" customHeight="1" spans="1:2">
      <c r="A23" s="181" t="s">
        <v>809</v>
      </c>
      <c r="B23" s="182">
        <v>2</v>
      </c>
    </row>
    <row r="24" s="175" customFormat="1" ht="15" customHeight="1" spans="1:2">
      <c r="A24" s="181" t="s">
        <v>810</v>
      </c>
      <c r="B24" s="183"/>
    </row>
    <row r="25" s="175" customFormat="1" ht="15" customHeight="1" spans="1:2">
      <c r="A25" s="181" t="s">
        <v>811</v>
      </c>
      <c r="B25" s="182">
        <v>229</v>
      </c>
    </row>
    <row r="26" s="175" customFormat="1" ht="15" customHeight="1" spans="1:2">
      <c r="A26" s="181" t="s">
        <v>812</v>
      </c>
      <c r="B26" s="182"/>
    </row>
    <row r="27" s="175" customFormat="1" ht="15" customHeight="1" spans="1:2">
      <c r="A27" s="181" t="s">
        <v>813</v>
      </c>
      <c r="B27" s="182">
        <v>27000</v>
      </c>
    </row>
    <row r="28" ht="15" customHeight="1" spans="1:2">
      <c r="A28" s="38"/>
      <c r="B28" s="185"/>
    </row>
  </sheetData>
  <mergeCells count="2">
    <mergeCell ref="A1:B1"/>
    <mergeCell ref="A2:B2"/>
  </mergeCells>
  <printOptions horizontalCentered="1"/>
  <pageMargins left="0.984027777777778" right="0.984027777777778" top="0.786805555555556" bottom="0.984027777777778" header="0.507638888888889" footer="0.507638888888889"/>
  <pageSetup paperSize="9" orientation="landscape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39"/>
  <sheetViews>
    <sheetView showZeros="0" topLeftCell="A7" workbookViewId="0">
      <selection activeCell="C14" sqref="C14"/>
    </sheetView>
  </sheetViews>
  <sheetFormatPr defaultColWidth="9" defaultRowHeight="14.25"/>
  <cols>
    <col min="1" max="1" width="30.625" style="107" customWidth="1"/>
    <col min="2" max="4" width="27.75" style="107" customWidth="1"/>
    <col min="5" max="16384" width="9" style="107"/>
  </cols>
  <sheetData>
    <row r="1" s="154" customFormat="1" ht="18.75" spans="1:3">
      <c r="A1" s="159"/>
      <c r="B1" s="159"/>
      <c r="C1" s="159"/>
    </row>
    <row r="2" ht="27" customHeight="1" spans="1:9">
      <c r="A2" s="33" t="s">
        <v>814</v>
      </c>
      <c r="B2" s="33"/>
      <c r="C2" s="33"/>
      <c r="D2" s="33"/>
      <c r="E2" s="147"/>
      <c r="F2" s="147"/>
      <c r="G2" s="147"/>
      <c r="H2" s="147"/>
      <c r="I2" s="147"/>
    </row>
    <row r="3" ht="18" customHeight="1" spans="1:9">
      <c r="A3" s="93" t="s">
        <v>815</v>
      </c>
      <c r="B3" s="108"/>
      <c r="C3" s="9" t="s">
        <v>142</v>
      </c>
      <c r="D3" s="9"/>
      <c r="E3" s="147"/>
      <c r="F3" s="147"/>
      <c r="G3" s="147"/>
      <c r="H3" s="147"/>
      <c r="I3" s="147"/>
    </row>
    <row r="4" ht="27" customHeight="1" spans="1:9">
      <c r="A4" s="150" t="s">
        <v>816</v>
      </c>
      <c r="B4" s="136" t="s">
        <v>84</v>
      </c>
      <c r="C4" s="150" t="s">
        <v>817</v>
      </c>
      <c r="D4" s="136" t="s">
        <v>818</v>
      </c>
      <c r="E4" s="147"/>
      <c r="F4" s="147"/>
      <c r="G4" s="147"/>
      <c r="H4" s="147"/>
      <c r="I4" s="147"/>
    </row>
    <row r="5" ht="27" customHeight="1" spans="1:9">
      <c r="A5" s="137"/>
      <c r="B5" s="137"/>
      <c r="C5" s="137"/>
      <c r="D5" s="136"/>
      <c r="E5" s="147"/>
      <c r="F5" s="147"/>
      <c r="G5" s="147"/>
      <c r="H5" s="147"/>
      <c r="I5" s="147"/>
    </row>
    <row r="6" s="156" customFormat="1" ht="27" customHeight="1" spans="1:9">
      <c r="A6" s="63" t="s">
        <v>819</v>
      </c>
      <c r="B6" s="14"/>
      <c r="C6" s="167"/>
      <c r="D6" s="141"/>
      <c r="E6" s="147"/>
      <c r="F6" s="147"/>
      <c r="G6" s="147"/>
      <c r="H6" s="147"/>
      <c r="I6" s="147"/>
    </row>
    <row r="7" s="156" customFormat="1" ht="27" customHeight="1" spans="1:9">
      <c r="A7" s="63" t="s">
        <v>820</v>
      </c>
      <c r="B7" s="14">
        <v>9090</v>
      </c>
      <c r="C7" s="14">
        <v>18743</v>
      </c>
      <c r="D7" s="141">
        <f>(C7-B7)/B7*100</f>
        <v>106.193619361936</v>
      </c>
      <c r="E7" s="147"/>
      <c r="F7" s="147"/>
      <c r="G7" s="147"/>
      <c r="H7" s="147"/>
      <c r="I7" s="147"/>
    </row>
    <row r="8" s="156" customFormat="1" ht="27" customHeight="1" spans="1:9">
      <c r="A8" s="63" t="s">
        <v>821</v>
      </c>
      <c r="B8" s="14"/>
      <c r="C8" s="14"/>
      <c r="D8" s="141"/>
      <c r="E8" s="147"/>
      <c r="F8" s="147"/>
      <c r="G8" s="147"/>
      <c r="H8" s="147"/>
      <c r="I8" s="147"/>
    </row>
    <row r="9" s="156" customFormat="1" ht="27" customHeight="1" spans="1:9">
      <c r="A9" s="63" t="s">
        <v>822</v>
      </c>
      <c r="B9" s="14"/>
      <c r="C9" s="14"/>
      <c r="D9" s="141"/>
      <c r="E9" s="147"/>
      <c r="F9" s="147"/>
      <c r="G9" s="147"/>
      <c r="H9" s="147"/>
      <c r="I9" s="147"/>
    </row>
    <row r="10" s="156" customFormat="1" ht="27" customHeight="1" spans="1:9">
      <c r="A10" s="168" t="s">
        <v>823</v>
      </c>
      <c r="B10" s="14"/>
      <c r="C10" s="14"/>
      <c r="D10" s="141"/>
      <c r="E10" s="147"/>
      <c r="F10" s="147"/>
      <c r="G10" s="147"/>
      <c r="H10" s="147"/>
      <c r="I10" s="147"/>
    </row>
    <row r="11" s="157" customFormat="1" ht="27" customHeight="1" spans="1:9">
      <c r="A11" s="169" t="s">
        <v>824</v>
      </c>
      <c r="B11" s="137">
        <f>SUM(B6:B10)</f>
        <v>9090</v>
      </c>
      <c r="C11" s="137">
        <f>SUM(C6:C10)</f>
        <v>18743</v>
      </c>
      <c r="D11" s="141">
        <f t="shared" ref="D11" si="0">(C11-B11)/B11*100</f>
        <v>106.193619361936</v>
      </c>
      <c r="E11" s="164"/>
      <c r="F11" s="164"/>
      <c r="G11" s="164"/>
      <c r="H11" s="164"/>
      <c r="I11" s="164"/>
    </row>
    <row r="12" ht="27" customHeight="1" spans="1:9">
      <c r="A12" s="63" t="s">
        <v>825</v>
      </c>
      <c r="B12" s="14">
        <v>1802</v>
      </c>
      <c r="C12" s="14">
        <v>2361</v>
      </c>
      <c r="D12" s="141"/>
      <c r="E12" s="147"/>
      <c r="F12" s="147"/>
      <c r="G12" s="147"/>
      <c r="H12" s="147"/>
      <c r="I12" s="147"/>
    </row>
    <row r="13" ht="27" customHeight="1" spans="1:9">
      <c r="A13" s="63" t="s">
        <v>826</v>
      </c>
      <c r="B13" s="14">
        <v>30850</v>
      </c>
      <c r="C13" s="14">
        <v>39013</v>
      </c>
      <c r="D13" s="141"/>
      <c r="E13" s="147"/>
      <c r="F13" s="147"/>
      <c r="G13" s="147"/>
      <c r="H13" s="147"/>
      <c r="I13" s="147"/>
    </row>
    <row r="14" ht="27" customHeight="1" spans="1:9">
      <c r="A14" s="63" t="s">
        <v>827</v>
      </c>
      <c r="B14" s="14"/>
      <c r="C14" s="14"/>
      <c r="D14" s="141"/>
      <c r="E14" s="147"/>
      <c r="F14" s="147"/>
      <c r="G14" s="147"/>
      <c r="H14" s="147"/>
      <c r="I14" s="147"/>
    </row>
    <row r="15" ht="27" customHeight="1" spans="1:9">
      <c r="A15" s="168" t="s">
        <v>828</v>
      </c>
      <c r="B15" s="14">
        <v>13100</v>
      </c>
      <c r="C15" s="14">
        <v>31100</v>
      </c>
      <c r="D15" s="141"/>
      <c r="E15" s="147"/>
      <c r="F15" s="147"/>
      <c r="G15" s="147"/>
      <c r="H15" s="147"/>
      <c r="I15" s="147"/>
    </row>
    <row r="16" ht="27" customHeight="1" spans="1:9">
      <c r="A16" s="137" t="s">
        <v>126</v>
      </c>
      <c r="B16" s="137">
        <f>SUM(B11:B15)</f>
        <v>54842</v>
      </c>
      <c r="C16" s="137">
        <f>SUM(C11:C15)</f>
        <v>91217</v>
      </c>
      <c r="D16" s="141">
        <f>(C16-B16)/B16*100</f>
        <v>66.3269027387769</v>
      </c>
      <c r="E16" s="147"/>
      <c r="F16" s="147"/>
      <c r="G16" s="147"/>
      <c r="H16" s="147"/>
      <c r="I16" s="147"/>
    </row>
    <row r="17" ht="21.6" customHeight="1" spans="1:9">
      <c r="A17" s="147" t="s">
        <v>829</v>
      </c>
      <c r="B17" s="147"/>
      <c r="C17" s="147"/>
      <c r="D17" s="147"/>
      <c r="E17" s="147"/>
      <c r="F17" s="147"/>
      <c r="G17" s="147"/>
      <c r="H17" s="147"/>
      <c r="I17" s="147"/>
    </row>
    <row r="18" ht="15" customHeight="1" spans="1:9">
      <c r="A18" s="147"/>
      <c r="B18" s="170"/>
      <c r="C18" s="147"/>
      <c r="D18" s="147"/>
      <c r="E18" s="147"/>
      <c r="F18" s="147"/>
      <c r="G18" s="147"/>
      <c r="H18" s="147"/>
      <c r="I18" s="147"/>
    </row>
    <row r="19" ht="15" customHeight="1" spans="1:9">
      <c r="A19" s="147"/>
      <c r="B19" s="147"/>
      <c r="C19" s="147"/>
      <c r="D19" s="147"/>
      <c r="E19" s="147"/>
      <c r="F19" s="147"/>
      <c r="G19" s="147"/>
      <c r="H19" s="147"/>
      <c r="I19" s="147"/>
    </row>
    <row r="20" ht="15" customHeight="1" spans="1:9">
      <c r="A20" s="147"/>
      <c r="B20" s="147"/>
      <c r="C20" s="147"/>
      <c r="D20" s="147"/>
      <c r="E20" s="147"/>
      <c r="F20" s="147"/>
      <c r="G20" s="147"/>
      <c r="H20" s="147"/>
      <c r="I20" s="147"/>
    </row>
    <row r="21" ht="15" customHeight="1" spans="1:9">
      <c r="A21" s="147"/>
      <c r="B21" s="147"/>
      <c r="C21" s="147"/>
      <c r="D21" s="147"/>
      <c r="E21" s="147"/>
      <c r="F21" s="147"/>
      <c r="G21" s="147"/>
      <c r="H21" s="147"/>
      <c r="I21" s="147"/>
    </row>
    <row r="22" ht="15" customHeight="1" spans="1:9">
      <c r="A22" s="147"/>
      <c r="B22" s="147"/>
      <c r="C22" s="147"/>
      <c r="D22" s="147"/>
      <c r="E22" s="147"/>
      <c r="F22" s="147"/>
      <c r="G22" s="147"/>
      <c r="H22" s="147"/>
      <c r="I22" s="147"/>
    </row>
    <row r="23" ht="15" customHeight="1" spans="1:9">
      <c r="A23" s="147"/>
      <c r="B23" s="147"/>
      <c r="C23" s="147"/>
      <c r="D23" s="147"/>
      <c r="E23" s="147"/>
      <c r="F23" s="147"/>
      <c r="G23" s="147"/>
      <c r="H23" s="147"/>
      <c r="I23" s="147"/>
    </row>
    <row r="24" ht="15" customHeight="1" spans="1:9">
      <c r="A24" s="147"/>
      <c r="B24" s="147"/>
      <c r="C24" s="147"/>
      <c r="D24" s="147"/>
      <c r="E24" s="147"/>
      <c r="F24" s="147"/>
      <c r="G24" s="147"/>
      <c r="H24" s="147"/>
      <c r="I24" s="147"/>
    </row>
    <row r="25" ht="15" customHeight="1" spans="1:9">
      <c r="A25" s="147"/>
      <c r="B25" s="147"/>
      <c r="C25" s="147"/>
      <c r="D25" s="147"/>
      <c r="E25" s="147"/>
      <c r="F25" s="147"/>
      <c r="G25" s="147"/>
      <c r="H25" s="147"/>
      <c r="I25" s="147"/>
    </row>
    <row r="26" ht="15" customHeight="1" spans="1:9">
      <c r="A26" s="147"/>
      <c r="B26" s="147"/>
      <c r="C26" s="147"/>
      <c r="D26" s="147"/>
      <c r="E26" s="147"/>
      <c r="F26" s="147"/>
      <c r="G26" s="147"/>
      <c r="H26" s="147"/>
      <c r="I26" s="147"/>
    </row>
    <row r="27" ht="15" customHeight="1" spans="1:9">
      <c r="A27" s="147"/>
      <c r="B27" s="147"/>
      <c r="C27" s="147"/>
      <c r="D27" s="147"/>
      <c r="E27" s="147"/>
      <c r="F27" s="147"/>
      <c r="G27" s="147"/>
      <c r="H27" s="147"/>
      <c r="I27" s="147"/>
    </row>
    <row r="28" ht="15" customHeight="1" spans="1:9">
      <c r="A28" s="147"/>
      <c r="B28" s="147"/>
      <c r="C28" s="147"/>
      <c r="D28" s="147"/>
      <c r="E28" s="147"/>
      <c r="F28" s="147"/>
      <c r="G28" s="147"/>
      <c r="H28" s="147"/>
      <c r="I28" s="147"/>
    </row>
    <row r="29" ht="15" customHeight="1" spans="1:9">
      <c r="A29" s="147"/>
      <c r="B29" s="147"/>
      <c r="C29" s="147"/>
      <c r="D29" s="147"/>
      <c r="E29" s="147"/>
      <c r="F29" s="147"/>
      <c r="G29" s="147"/>
      <c r="H29" s="147"/>
      <c r="I29" s="147"/>
    </row>
    <row r="30" ht="15" customHeight="1" spans="1:9">
      <c r="A30" s="147"/>
      <c r="B30" s="147"/>
      <c r="C30" s="147"/>
      <c r="D30" s="147"/>
      <c r="E30" s="147"/>
      <c r="F30" s="147"/>
      <c r="G30" s="147"/>
      <c r="H30" s="147"/>
      <c r="I30" s="147"/>
    </row>
    <row r="31" ht="15" customHeight="1" spans="1:9">
      <c r="A31" s="147"/>
      <c r="B31" s="147"/>
      <c r="C31" s="147"/>
      <c r="D31" s="147"/>
      <c r="E31" s="147"/>
      <c r="F31" s="147"/>
      <c r="G31" s="147"/>
      <c r="H31" s="147"/>
      <c r="I31" s="147"/>
    </row>
    <row r="32" ht="15" customHeight="1" spans="1:9">
      <c r="A32" s="147"/>
      <c r="B32" s="147"/>
      <c r="C32" s="147"/>
      <c r="D32" s="147"/>
      <c r="E32" s="147"/>
      <c r="F32" s="147"/>
      <c r="G32" s="147"/>
      <c r="H32" s="147"/>
      <c r="I32" s="147"/>
    </row>
    <row r="33" ht="15" customHeight="1" spans="1:9">
      <c r="A33" s="147"/>
      <c r="B33" s="147"/>
      <c r="C33" s="147"/>
      <c r="D33" s="147"/>
      <c r="E33" s="147"/>
      <c r="F33" s="147"/>
      <c r="G33" s="147"/>
      <c r="H33" s="147"/>
      <c r="I33" s="147"/>
    </row>
    <row r="34" ht="15" customHeight="1" spans="1:9">
      <c r="A34" s="147"/>
      <c r="B34" s="147"/>
      <c r="C34" s="147"/>
      <c r="D34" s="147"/>
      <c r="E34" s="147"/>
      <c r="F34" s="147"/>
      <c r="G34" s="147"/>
      <c r="H34" s="147"/>
      <c r="I34" s="147"/>
    </row>
    <row r="35" ht="15" customHeight="1" spans="1:9">
      <c r="A35" s="147"/>
      <c r="B35" s="147"/>
      <c r="C35" s="147"/>
      <c r="D35" s="147"/>
      <c r="E35" s="147"/>
      <c r="F35" s="147"/>
      <c r="G35" s="147"/>
      <c r="H35" s="147"/>
      <c r="I35" s="147"/>
    </row>
    <row r="36" ht="15" customHeight="1" spans="1:9">
      <c r="A36" s="147"/>
      <c r="B36" s="147"/>
      <c r="C36" s="147"/>
      <c r="D36" s="147"/>
      <c r="E36" s="147"/>
      <c r="F36" s="147"/>
      <c r="G36" s="147"/>
      <c r="H36" s="147"/>
      <c r="I36" s="147"/>
    </row>
    <row r="37" ht="15" customHeight="1" spans="1:9">
      <c r="A37" s="147"/>
      <c r="B37" s="147"/>
      <c r="C37" s="147"/>
      <c r="D37" s="147"/>
      <c r="E37" s="147"/>
      <c r="F37" s="147"/>
      <c r="G37" s="147"/>
      <c r="H37" s="147"/>
      <c r="I37" s="147"/>
    </row>
    <row r="38" ht="15" customHeight="1" spans="1:9">
      <c r="A38" s="147"/>
      <c r="B38" s="147"/>
      <c r="C38" s="147"/>
      <c r="D38" s="147"/>
      <c r="E38" s="147"/>
      <c r="F38" s="147"/>
      <c r="G38" s="147"/>
      <c r="H38" s="147"/>
      <c r="I38" s="147"/>
    </row>
    <row r="39" ht="15" customHeight="1" spans="1:9">
      <c r="A39" s="147"/>
      <c r="B39" s="147"/>
      <c r="C39" s="147"/>
      <c r="D39" s="147"/>
      <c r="E39" s="147"/>
      <c r="F39" s="147"/>
      <c r="G39" s="147"/>
      <c r="H39" s="147"/>
      <c r="I39" s="147"/>
    </row>
  </sheetData>
  <mergeCells count="7">
    <mergeCell ref="A1:C1"/>
    <mergeCell ref="A2:D2"/>
    <mergeCell ref="C3:D3"/>
    <mergeCell ref="A4:A5"/>
    <mergeCell ref="B4:B5"/>
    <mergeCell ref="C4:C5"/>
    <mergeCell ref="D4:D5"/>
  </mergeCells>
  <printOptions horizontalCentered="1"/>
  <pageMargins left="0.984027777777778" right="0.984027777777778" top="0.786805555555556" bottom="0.984027777777778" header="0.507638888888889" footer="0.2"/>
  <pageSetup paperSize="9" orientation="landscape" verticalDpi="18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40"/>
  <sheetViews>
    <sheetView showZeros="0" topLeftCell="A10" workbookViewId="0">
      <selection activeCell="D12" sqref="D12"/>
    </sheetView>
  </sheetViews>
  <sheetFormatPr defaultColWidth="9" defaultRowHeight="14.25"/>
  <cols>
    <col min="1" max="1" width="33.75" style="107" customWidth="1"/>
    <col min="2" max="2" width="29.5" style="107" customWidth="1"/>
    <col min="3" max="3" width="26.25" style="156" customWidth="1"/>
    <col min="4" max="4" width="26.25" style="107" customWidth="1"/>
    <col min="5" max="16384" width="9" style="107"/>
  </cols>
  <sheetData>
    <row r="1" s="154" customFormat="1" ht="18.75" spans="1:3">
      <c r="A1" s="159"/>
      <c r="B1" s="159"/>
      <c r="C1" s="159"/>
    </row>
    <row r="2" ht="30" customHeight="1" spans="1:9">
      <c r="A2" s="33" t="s">
        <v>830</v>
      </c>
      <c r="B2" s="33"/>
      <c r="C2" s="33"/>
      <c r="D2" s="33"/>
      <c r="E2" s="147"/>
      <c r="F2" s="147"/>
      <c r="G2" s="147"/>
      <c r="H2" s="147"/>
      <c r="I2" s="147"/>
    </row>
    <row r="3" ht="20.25" customHeight="1" spans="1:9">
      <c r="A3" s="8" t="s">
        <v>831</v>
      </c>
      <c r="B3" s="8"/>
      <c r="C3" s="9" t="s">
        <v>142</v>
      </c>
      <c r="D3" s="9"/>
      <c r="E3" s="147"/>
      <c r="F3" s="147"/>
      <c r="G3" s="147"/>
      <c r="H3" s="147"/>
      <c r="I3" s="147"/>
    </row>
    <row r="4" s="155" customFormat="1" ht="15" customHeight="1" spans="1:9">
      <c r="A4" s="150" t="s">
        <v>832</v>
      </c>
      <c r="B4" s="136" t="s">
        <v>84</v>
      </c>
      <c r="C4" s="136" t="s">
        <v>85</v>
      </c>
      <c r="D4" s="136" t="s">
        <v>818</v>
      </c>
      <c r="E4" s="160"/>
      <c r="F4" s="160"/>
      <c r="G4" s="160"/>
      <c r="H4" s="160"/>
      <c r="I4" s="160"/>
    </row>
    <row r="5" s="155" customFormat="1" ht="15" customHeight="1" spans="1:9">
      <c r="A5" s="136"/>
      <c r="B5" s="136"/>
      <c r="C5" s="136"/>
      <c r="D5" s="136"/>
      <c r="E5" s="160"/>
      <c r="F5" s="160"/>
      <c r="G5" s="160"/>
      <c r="H5" s="160"/>
      <c r="I5" s="160"/>
    </row>
    <row r="6" s="156" customFormat="1" ht="28.15" customHeight="1" spans="1:9">
      <c r="A6" s="161" t="s">
        <v>833</v>
      </c>
      <c r="B6" s="162">
        <v>91</v>
      </c>
      <c r="C6" s="162">
        <v>92</v>
      </c>
      <c r="D6" s="141">
        <f t="shared" ref="D6:D8" si="0">(C6-B6)/B6*100</f>
        <v>1.0989010989011</v>
      </c>
      <c r="E6" s="147"/>
      <c r="F6" s="147"/>
      <c r="G6" s="147"/>
      <c r="H6" s="147"/>
      <c r="I6" s="147"/>
    </row>
    <row r="7" s="156" customFormat="1" ht="28.15" customHeight="1" spans="1:9">
      <c r="A7" s="163" t="s">
        <v>834</v>
      </c>
      <c r="B7" s="162">
        <v>35462</v>
      </c>
      <c r="C7" s="162">
        <v>52351</v>
      </c>
      <c r="D7" s="141">
        <f t="shared" si="0"/>
        <v>47.6256274321809</v>
      </c>
      <c r="E7" s="147"/>
      <c r="F7" s="147"/>
      <c r="G7" s="147"/>
      <c r="H7" s="147"/>
      <c r="I7" s="147"/>
    </row>
    <row r="8" s="156" customFormat="1" ht="28.15" customHeight="1" spans="1:9">
      <c r="A8" s="63" t="s">
        <v>835</v>
      </c>
      <c r="B8" s="14">
        <v>433</v>
      </c>
      <c r="C8" s="14">
        <v>599</v>
      </c>
      <c r="D8" s="141">
        <f t="shared" si="0"/>
        <v>38.3371824480369</v>
      </c>
      <c r="E8" s="147"/>
      <c r="F8" s="147"/>
      <c r="G8" s="147"/>
      <c r="H8" s="147"/>
      <c r="I8" s="147"/>
    </row>
    <row r="9" s="156" customFormat="1" ht="28.15" customHeight="1" spans="1:9">
      <c r="A9" s="138" t="s">
        <v>836</v>
      </c>
      <c r="B9" s="146">
        <v>118</v>
      </c>
      <c r="C9" s="146">
        <v>629</v>
      </c>
      <c r="D9" s="141"/>
      <c r="E9" s="147"/>
      <c r="F9" s="147"/>
      <c r="G9" s="147"/>
      <c r="H9" s="147"/>
      <c r="I9" s="147"/>
    </row>
    <row r="10" s="156" customFormat="1" ht="28.15" customHeight="1" spans="1:9">
      <c r="A10" s="138" t="s">
        <v>837</v>
      </c>
      <c r="B10" s="146"/>
      <c r="C10" s="146">
        <v>33</v>
      </c>
      <c r="D10" s="141"/>
      <c r="E10" s="147"/>
      <c r="F10" s="147"/>
      <c r="G10" s="147"/>
      <c r="H10" s="147"/>
      <c r="I10" s="147"/>
    </row>
    <row r="11" s="157" customFormat="1" ht="28.15" customHeight="1" spans="1:9">
      <c r="A11" s="137" t="s">
        <v>838</v>
      </c>
      <c r="B11" s="137">
        <f>SUM(B6:B9)</f>
        <v>36104</v>
      </c>
      <c r="C11" s="137">
        <f>SUM(C6:C10)</f>
        <v>53704</v>
      </c>
      <c r="D11" s="141">
        <f>(C11-B11)/B11*100</f>
        <v>48.7480611566585</v>
      </c>
      <c r="E11" s="164"/>
      <c r="F11" s="164"/>
      <c r="G11" s="164"/>
      <c r="H11" s="164"/>
      <c r="I11" s="164"/>
    </row>
    <row r="12" ht="28.15" customHeight="1" spans="1:9">
      <c r="A12" s="63" t="s">
        <v>839</v>
      </c>
      <c r="B12" s="146">
        <v>281</v>
      </c>
      <c r="C12" s="146">
        <v>60</v>
      </c>
      <c r="D12" s="141"/>
      <c r="E12" s="147"/>
      <c r="F12" s="147"/>
      <c r="G12" s="147"/>
      <c r="H12" s="147"/>
      <c r="I12" s="147"/>
    </row>
    <row r="13" ht="28.15" customHeight="1" spans="1:9">
      <c r="A13" s="63" t="s">
        <v>840</v>
      </c>
      <c r="B13" s="146"/>
      <c r="C13" s="146">
        <v>1500</v>
      </c>
      <c r="D13" s="141"/>
      <c r="E13" s="147"/>
      <c r="F13" s="147"/>
      <c r="G13" s="147"/>
      <c r="H13" s="147"/>
      <c r="I13" s="147"/>
    </row>
    <row r="14" ht="28.15" customHeight="1" spans="1:9">
      <c r="A14" s="63" t="s">
        <v>841</v>
      </c>
      <c r="B14" s="146">
        <v>16096</v>
      </c>
      <c r="C14" s="146">
        <v>31540</v>
      </c>
      <c r="D14" s="141"/>
      <c r="E14" s="147"/>
      <c r="F14" s="147"/>
      <c r="G14" s="147"/>
      <c r="H14" s="147"/>
      <c r="I14" s="147"/>
    </row>
    <row r="15" ht="28.15" customHeight="1" spans="1:9">
      <c r="A15" s="63" t="s">
        <v>842</v>
      </c>
      <c r="B15" s="146">
        <v>2361</v>
      </c>
      <c r="C15" s="146">
        <v>4413</v>
      </c>
      <c r="D15" s="162"/>
      <c r="E15" s="147"/>
      <c r="F15" s="147"/>
      <c r="G15" s="147"/>
      <c r="H15" s="147"/>
      <c r="I15" s="147"/>
    </row>
    <row r="16" s="158" customFormat="1" ht="28.15" customHeight="1" spans="1:9">
      <c r="A16" s="137" t="s">
        <v>843</v>
      </c>
      <c r="B16" s="137">
        <f>SUM(B11:B15)</f>
        <v>54842</v>
      </c>
      <c r="C16" s="137">
        <f>SUM(C11:C15)</f>
        <v>91217</v>
      </c>
      <c r="D16" s="165">
        <f>(C16-B16)/B16*100</f>
        <v>66.3269027387769</v>
      </c>
      <c r="E16" s="166"/>
      <c r="F16" s="166"/>
      <c r="G16" s="166"/>
      <c r="H16" s="166"/>
      <c r="I16" s="166"/>
    </row>
    <row r="17" ht="27.6" customHeight="1" spans="1:9">
      <c r="A17" s="147" t="s">
        <v>829</v>
      </c>
      <c r="B17" s="147"/>
      <c r="C17" s="147"/>
      <c r="D17" s="147"/>
      <c r="E17" s="147"/>
      <c r="F17" s="147"/>
      <c r="G17" s="147"/>
      <c r="H17" s="147"/>
      <c r="I17" s="147"/>
    </row>
    <row r="18" ht="15" customHeight="1" spans="1:9">
      <c r="A18" s="147"/>
      <c r="B18" s="147"/>
      <c r="C18" s="147"/>
      <c r="D18" s="147"/>
      <c r="E18" s="147"/>
      <c r="F18" s="147"/>
      <c r="G18" s="147"/>
      <c r="H18" s="147"/>
      <c r="I18" s="147"/>
    </row>
    <row r="19" ht="15" customHeight="1" spans="1:9">
      <c r="A19" s="147"/>
      <c r="B19" s="147"/>
      <c r="C19" s="147"/>
      <c r="D19" s="147"/>
      <c r="E19" s="147"/>
      <c r="F19" s="147"/>
      <c r="G19" s="147"/>
      <c r="H19" s="147"/>
      <c r="I19" s="147"/>
    </row>
    <row r="20" ht="15" customHeight="1" spans="1:9">
      <c r="A20" s="147"/>
      <c r="B20" s="147"/>
      <c r="C20" s="147"/>
      <c r="D20" s="147"/>
      <c r="E20" s="147"/>
      <c r="F20" s="147"/>
      <c r="G20" s="147"/>
      <c r="H20" s="147"/>
      <c r="I20" s="147"/>
    </row>
    <row r="21" ht="15" customHeight="1" spans="1:9">
      <c r="A21" s="147"/>
      <c r="B21" s="147"/>
      <c r="C21" s="147"/>
      <c r="D21" s="147"/>
      <c r="E21" s="147"/>
      <c r="F21" s="147"/>
      <c r="G21" s="147"/>
      <c r="H21" s="147"/>
      <c r="I21" s="147"/>
    </row>
    <row r="22" ht="15" customHeight="1" spans="1:9">
      <c r="A22" s="147"/>
      <c r="B22" s="147"/>
      <c r="C22" s="147"/>
      <c r="D22" s="147"/>
      <c r="E22" s="147"/>
      <c r="F22" s="147"/>
      <c r="G22" s="147"/>
      <c r="H22" s="147"/>
      <c r="I22" s="147"/>
    </row>
    <row r="23" ht="15" customHeight="1" spans="1:9">
      <c r="A23" s="147"/>
      <c r="B23" s="147"/>
      <c r="C23" s="147"/>
      <c r="D23" s="147"/>
      <c r="E23" s="147"/>
      <c r="F23" s="147"/>
      <c r="G23" s="147"/>
      <c r="H23" s="147"/>
      <c r="I23" s="147"/>
    </row>
    <row r="24" ht="15" customHeight="1" spans="1:9">
      <c r="A24" s="147"/>
      <c r="B24" s="147"/>
      <c r="C24" s="147"/>
      <c r="D24" s="147"/>
      <c r="E24" s="147"/>
      <c r="F24" s="147"/>
      <c r="G24" s="147"/>
      <c r="H24" s="147"/>
      <c r="I24" s="147"/>
    </row>
    <row r="25" ht="15" customHeight="1" spans="1:9">
      <c r="A25" s="147"/>
      <c r="B25" s="147"/>
      <c r="C25" s="147"/>
      <c r="D25" s="147"/>
      <c r="E25" s="147"/>
      <c r="F25" s="147"/>
      <c r="G25" s="147"/>
      <c r="H25" s="147"/>
      <c r="I25" s="147"/>
    </row>
    <row r="26" ht="15" customHeight="1" spans="1:9">
      <c r="A26" s="147"/>
      <c r="B26" s="147"/>
      <c r="C26" s="147"/>
      <c r="D26" s="147"/>
      <c r="E26" s="147"/>
      <c r="F26" s="147"/>
      <c r="G26" s="147"/>
      <c r="H26" s="147"/>
      <c r="I26" s="147"/>
    </row>
    <row r="27" ht="15" customHeight="1" spans="1:9">
      <c r="A27" s="147"/>
      <c r="B27" s="147"/>
      <c r="C27" s="147"/>
      <c r="D27" s="147"/>
      <c r="E27" s="147"/>
      <c r="F27" s="147"/>
      <c r="G27" s="147"/>
      <c r="H27" s="147"/>
      <c r="I27" s="147"/>
    </row>
    <row r="28" ht="15" customHeight="1" spans="1:9">
      <c r="A28" s="147"/>
      <c r="B28" s="147"/>
      <c r="C28" s="147"/>
      <c r="D28" s="147"/>
      <c r="E28" s="147"/>
      <c r="F28" s="147"/>
      <c r="G28" s="147"/>
      <c r="H28" s="147"/>
      <c r="I28" s="147"/>
    </row>
    <row r="29" ht="15" customHeight="1" spans="1:9">
      <c r="A29" s="147"/>
      <c r="B29" s="147"/>
      <c r="C29" s="147"/>
      <c r="D29" s="147"/>
      <c r="E29" s="147"/>
      <c r="F29" s="147"/>
      <c r="G29" s="147"/>
      <c r="H29" s="147"/>
      <c r="I29" s="147"/>
    </row>
    <row r="30" ht="15" customHeight="1" spans="1:9">
      <c r="A30" s="147"/>
      <c r="B30" s="147"/>
      <c r="C30" s="147"/>
      <c r="D30" s="147"/>
      <c r="E30" s="147"/>
      <c r="F30" s="147"/>
      <c r="G30" s="147"/>
      <c r="H30" s="147"/>
      <c r="I30" s="147"/>
    </row>
    <row r="31" ht="15" customHeight="1" spans="1:9">
      <c r="A31" s="147"/>
      <c r="B31" s="147"/>
      <c r="C31" s="147"/>
      <c r="D31" s="147"/>
      <c r="E31" s="147"/>
      <c r="F31" s="147"/>
      <c r="G31" s="147"/>
      <c r="H31" s="147"/>
      <c r="I31" s="147"/>
    </row>
    <row r="32" ht="15" customHeight="1" spans="1:9">
      <c r="A32" s="147"/>
      <c r="B32" s="147"/>
      <c r="C32" s="147"/>
      <c r="D32" s="147"/>
      <c r="E32" s="147"/>
      <c r="F32" s="147"/>
      <c r="G32" s="147"/>
      <c r="H32" s="147"/>
      <c r="I32" s="147"/>
    </row>
    <row r="33" ht="15" customHeight="1" spans="1:9">
      <c r="A33" s="147"/>
      <c r="B33" s="147"/>
      <c r="C33" s="147"/>
      <c r="D33" s="147"/>
      <c r="E33" s="147"/>
      <c r="F33" s="147"/>
      <c r="G33" s="147"/>
      <c r="H33" s="147"/>
      <c r="I33" s="147"/>
    </row>
    <row r="34" ht="15" customHeight="1" spans="1:9">
      <c r="A34" s="147"/>
      <c r="B34" s="147"/>
      <c r="C34" s="147"/>
      <c r="D34" s="147"/>
      <c r="E34" s="147"/>
      <c r="F34" s="147"/>
      <c r="G34" s="147"/>
      <c r="H34" s="147"/>
      <c r="I34" s="147"/>
    </row>
    <row r="35" ht="15" customHeight="1" spans="1:9">
      <c r="A35" s="147"/>
      <c r="B35" s="147"/>
      <c r="C35" s="147"/>
      <c r="D35" s="147"/>
      <c r="E35" s="147"/>
      <c r="F35" s="147"/>
      <c r="G35" s="147"/>
      <c r="H35" s="147"/>
      <c r="I35" s="147"/>
    </row>
    <row r="36" ht="15" customHeight="1" spans="1:9">
      <c r="A36" s="147"/>
      <c r="B36" s="147"/>
      <c r="C36" s="147"/>
      <c r="D36" s="147"/>
      <c r="E36" s="147"/>
      <c r="F36" s="147"/>
      <c r="G36" s="147"/>
      <c r="H36" s="147"/>
      <c r="I36" s="147"/>
    </row>
    <row r="37" ht="15" customHeight="1" spans="1:9">
      <c r="A37" s="147"/>
      <c r="B37" s="147"/>
      <c r="C37" s="147"/>
      <c r="D37" s="147"/>
      <c r="E37" s="147"/>
      <c r="F37" s="147"/>
      <c r="G37" s="147"/>
      <c r="H37" s="147"/>
      <c r="I37" s="147"/>
    </row>
    <row r="38" ht="15" customHeight="1" spans="1:9">
      <c r="A38" s="147"/>
      <c r="B38" s="147"/>
      <c r="C38" s="147"/>
      <c r="D38" s="147"/>
      <c r="E38" s="147"/>
      <c r="F38" s="147"/>
      <c r="G38" s="147"/>
      <c r="H38" s="147"/>
      <c r="I38" s="147"/>
    </row>
    <row r="39" ht="15" customHeight="1" spans="1:9">
      <c r="A39" s="147"/>
      <c r="B39" s="147"/>
      <c r="C39" s="147"/>
      <c r="D39" s="147"/>
      <c r="E39" s="147"/>
      <c r="F39" s="147"/>
      <c r="G39" s="147"/>
      <c r="H39" s="147"/>
      <c r="I39" s="147"/>
    </row>
    <row r="40" ht="15" customHeight="1" spans="1:9">
      <c r="A40" s="147"/>
      <c r="B40" s="147"/>
      <c r="C40" s="147"/>
      <c r="D40" s="147"/>
      <c r="E40" s="147"/>
      <c r="F40" s="147"/>
      <c r="G40" s="147"/>
      <c r="H40" s="147"/>
      <c r="I40" s="147"/>
    </row>
  </sheetData>
  <mergeCells count="8">
    <mergeCell ref="A1:C1"/>
    <mergeCell ref="A2:D2"/>
    <mergeCell ref="A3:B3"/>
    <mergeCell ref="C3:D3"/>
    <mergeCell ref="A4:A5"/>
    <mergeCell ref="B4:B5"/>
    <mergeCell ref="C4:C5"/>
    <mergeCell ref="D4:D5"/>
  </mergeCells>
  <printOptions horizontalCentered="1"/>
  <pageMargins left="0.984027777777778" right="0.984027777777778" top="0.984027777777778" bottom="0.786805555555556" header="0.507638888888889" footer="0.2"/>
  <pageSetup paperSize="9" orientation="landscape" verticalDpi="18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37"/>
  <sheetViews>
    <sheetView showZeros="0" topLeftCell="A4" workbookViewId="0">
      <selection activeCell="C14" sqref="C14"/>
    </sheetView>
  </sheetViews>
  <sheetFormatPr defaultColWidth="9" defaultRowHeight="14.25"/>
  <cols>
    <col min="1" max="1" width="41.5" customWidth="1"/>
    <col min="2" max="2" width="27.625" customWidth="1"/>
    <col min="3" max="3" width="19.75" customWidth="1"/>
    <col min="4" max="4" width="24" customWidth="1"/>
  </cols>
  <sheetData>
    <row r="1" s="19" customFormat="1" ht="18.75" spans="1:3">
      <c r="A1" s="20"/>
      <c r="B1" s="20"/>
      <c r="C1" s="20"/>
    </row>
    <row r="2" ht="30" customHeight="1" spans="1:9">
      <c r="A2" s="33" t="s">
        <v>844</v>
      </c>
      <c r="B2" s="33"/>
      <c r="C2" s="33"/>
      <c r="D2" s="33"/>
      <c r="E2" s="22"/>
      <c r="F2" s="22"/>
      <c r="G2" s="22"/>
      <c r="H2" s="22"/>
      <c r="I2" s="22"/>
    </row>
    <row r="3" ht="26.25" customHeight="1" spans="1:9">
      <c r="A3" s="34" t="s">
        <v>845</v>
      </c>
      <c r="B3" s="36"/>
      <c r="C3" s="36"/>
      <c r="D3" s="36" t="s">
        <v>49</v>
      </c>
      <c r="E3" s="22"/>
      <c r="F3" s="22"/>
      <c r="G3" s="22"/>
      <c r="H3" s="22"/>
      <c r="I3" s="22"/>
    </row>
    <row r="4" ht="15" customHeight="1" spans="1:9">
      <c r="A4" s="136" t="s">
        <v>846</v>
      </c>
      <c r="B4" s="136" t="s">
        <v>144</v>
      </c>
      <c r="C4" s="150" t="s">
        <v>847</v>
      </c>
      <c r="D4" s="136" t="s">
        <v>848</v>
      </c>
      <c r="E4" s="22"/>
      <c r="F4" s="22"/>
      <c r="G4" s="22"/>
      <c r="H4" s="22"/>
      <c r="I4" s="22"/>
    </row>
    <row r="5" ht="24" customHeight="1" spans="1:9">
      <c r="A5" s="137"/>
      <c r="B5" s="137"/>
      <c r="C5" s="137"/>
      <c r="D5" s="137"/>
      <c r="E5" s="22"/>
      <c r="F5" s="22"/>
      <c r="G5" s="22"/>
      <c r="H5" s="22"/>
      <c r="I5" s="22"/>
    </row>
    <row r="6" s="122" customFormat="1" ht="30" customHeight="1" spans="1:9">
      <c r="A6" s="63" t="s">
        <v>819</v>
      </c>
      <c r="B6" s="151"/>
      <c r="C6" s="151"/>
      <c r="D6" s="141" t="e">
        <f t="shared" ref="D6:D9" si="0">(C6-B6)/B6*100</f>
        <v>#DIV/0!</v>
      </c>
      <c r="E6" s="22"/>
      <c r="F6" s="22"/>
      <c r="G6" s="22"/>
      <c r="H6" s="22"/>
      <c r="I6" s="22"/>
    </row>
    <row r="7" s="122" customFormat="1" ht="30" customHeight="1" spans="1:9">
      <c r="A7" s="63" t="s">
        <v>820</v>
      </c>
      <c r="B7" s="14">
        <v>5000</v>
      </c>
      <c r="C7" s="14">
        <v>6000</v>
      </c>
      <c r="D7" s="141">
        <f t="shared" si="0"/>
        <v>20</v>
      </c>
      <c r="E7" s="22"/>
      <c r="F7" s="22"/>
      <c r="G7" s="22"/>
      <c r="H7" s="22"/>
      <c r="I7" s="22"/>
    </row>
    <row r="8" s="122" customFormat="1" ht="30" customHeight="1" spans="1:9">
      <c r="A8" s="63" t="s">
        <v>849</v>
      </c>
      <c r="B8" s="151"/>
      <c r="C8" s="151"/>
      <c r="D8" s="141" t="e">
        <f t="shared" si="0"/>
        <v>#DIV/0!</v>
      </c>
      <c r="E8" s="22"/>
      <c r="F8" s="22"/>
      <c r="G8" s="22"/>
      <c r="H8" s="22"/>
      <c r="I8" s="22"/>
    </row>
    <row r="9" ht="30" customHeight="1" spans="1:9">
      <c r="A9" s="144" t="s">
        <v>824</v>
      </c>
      <c r="B9" s="151">
        <f>SUM(B6:B8)</f>
        <v>5000</v>
      </c>
      <c r="C9" s="151">
        <f>SUM(C6:C8)</f>
        <v>6000</v>
      </c>
      <c r="D9" s="141">
        <f t="shared" si="0"/>
        <v>20</v>
      </c>
      <c r="E9" s="22"/>
      <c r="F9" s="22"/>
      <c r="G9" s="22"/>
      <c r="H9" s="22"/>
      <c r="I9" s="22"/>
    </row>
    <row r="10" ht="30" customHeight="1" spans="1:9">
      <c r="A10" s="142" t="s">
        <v>825</v>
      </c>
      <c r="B10" s="14">
        <v>2361</v>
      </c>
      <c r="C10" s="14">
        <v>4413</v>
      </c>
      <c r="D10" s="152"/>
      <c r="E10" s="22"/>
      <c r="F10" s="22"/>
      <c r="G10" s="22"/>
      <c r="H10" s="22"/>
      <c r="I10" s="22"/>
    </row>
    <row r="11" ht="30" customHeight="1" spans="1:9">
      <c r="A11" s="142" t="s">
        <v>826</v>
      </c>
      <c r="B11" s="14"/>
      <c r="C11" s="14"/>
      <c r="D11" s="152"/>
      <c r="E11" s="22"/>
      <c r="F11" s="22"/>
      <c r="G11" s="22"/>
      <c r="H11" s="22"/>
      <c r="I11" s="22"/>
    </row>
    <row r="12" s="107" customFormat="1" ht="30" customHeight="1" spans="1:9">
      <c r="A12" s="142" t="s">
        <v>827</v>
      </c>
      <c r="B12" s="14"/>
      <c r="C12" s="14"/>
      <c r="D12" s="152"/>
      <c r="E12" s="147"/>
      <c r="F12" s="147"/>
      <c r="G12" s="147"/>
      <c r="H12" s="147"/>
      <c r="I12" s="147"/>
    </row>
    <row r="13" s="133" customFormat="1" ht="30" customHeight="1" spans="1:9">
      <c r="A13" s="153" t="s">
        <v>126</v>
      </c>
      <c r="B13" s="137">
        <f>SUM(B9:B12)</f>
        <v>7361</v>
      </c>
      <c r="C13" s="137">
        <f>SUM(C9:C12)</f>
        <v>10413</v>
      </c>
      <c r="D13" s="148">
        <f>(C13-B13)/B13*100</f>
        <v>41.461757913327</v>
      </c>
      <c r="E13" s="74"/>
      <c r="F13" s="74"/>
      <c r="G13" s="74"/>
      <c r="H13" s="74"/>
      <c r="I13" s="74"/>
    </row>
    <row r="14" ht="15" customHeight="1" spans="1:9">
      <c r="A14" s="22"/>
      <c r="B14" s="147"/>
      <c r="C14" s="147"/>
      <c r="D14" s="147"/>
      <c r="E14" s="22"/>
      <c r="F14" s="22"/>
      <c r="G14" s="22"/>
      <c r="H14" s="22"/>
      <c r="I14" s="22"/>
    </row>
    <row r="15" ht="15" customHeight="1" spans="1:9">
      <c r="A15" s="117"/>
      <c r="B15" s="22"/>
      <c r="C15" s="22"/>
      <c r="D15" s="22"/>
      <c r="E15" s="22"/>
      <c r="F15" s="22"/>
      <c r="G15" s="22"/>
      <c r="H15" s="22"/>
      <c r="I15" s="22"/>
    </row>
    <row r="16" ht="15" customHeight="1" spans="1:9">
      <c r="A16" s="22"/>
      <c r="B16" s="22"/>
      <c r="C16" s="22"/>
      <c r="D16" s="22"/>
      <c r="E16" s="22"/>
      <c r="F16" s="22"/>
      <c r="G16" s="22"/>
      <c r="H16" s="22"/>
      <c r="I16" s="22"/>
    </row>
    <row r="17" ht="15" customHeight="1" spans="1:9">
      <c r="A17" s="22"/>
      <c r="B17" s="22"/>
      <c r="C17" s="22"/>
      <c r="D17" s="22"/>
      <c r="E17" s="22"/>
      <c r="F17" s="22"/>
      <c r="G17" s="22"/>
      <c r="H17" s="22"/>
      <c r="I17" s="22"/>
    </row>
    <row r="18" ht="15" customHeight="1" spans="1:9">
      <c r="A18" s="22"/>
      <c r="B18" s="22"/>
      <c r="C18" s="22"/>
      <c r="D18" s="22"/>
      <c r="E18" s="22"/>
      <c r="F18" s="22"/>
      <c r="G18" s="22"/>
      <c r="H18" s="22"/>
      <c r="I18" s="22"/>
    </row>
    <row r="19" ht="15" customHeight="1" spans="1:9">
      <c r="A19" s="22"/>
      <c r="B19" s="22"/>
      <c r="C19" s="22"/>
      <c r="D19" s="22"/>
      <c r="E19" s="22"/>
      <c r="F19" s="22"/>
      <c r="G19" s="22"/>
      <c r="H19" s="22"/>
      <c r="I19" s="22"/>
    </row>
    <row r="20" ht="15" customHeight="1" spans="1:9">
      <c r="A20" s="22"/>
      <c r="B20" s="22"/>
      <c r="C20" s="22"/>
      <c r="D20" s="22"/>
      <c r="E20" s="22"/>
      <c r="F20" s="22"/>
      <c r="G20" s="22"/>
      <c r="H20" s="22"/>
      <c r="I20" s="22"/>
    </row>
    <row r="21" ht="15" customHeight="1" spans="1:9">
      <c r="A21" s="22"/>
      <c r="B21" s="22"/>
      <c r="C21" s="22"/>
      <c r="D21" s="22"/>
      <c r="E21" s="22"/>
      <c r="F21" s="22"/>
      <c r="G21" s="22"/>
      <c r="H21" s="22"/>
      <c r="I21" s="22"/>
    </row>
    <row r="22" ht="15" customHeight="1" spans="1:9">
      <c r="A22" s="22"/>
      <c r="B22" s="22"/>
      <c r="C22" s="22"/>
      <c r="D22" s="22"/>
      <c r="E22" s="22"/>
      <c r="F22" s="22"/>
      <c r="G22" s="22"/>
      <c r="H22" s="22"/>
      <c r="I22" s="22"/>
    </row>
    <row r="23" ht="15" customHeight="1" spans="1:9">
      <c r="A23" s="22"/>
      <c r="B23" s="22"/>
      <c r="C23" s="22"/>
      <c r="D23" s="22"/>
      <c r="E23" s="22"/>
      <c r="F23" s="22"/>
      <c r="G23" s="22"/>
      <c r="H23" s="22"/>
      <c r="I23" s="22"/>
    </row>
    <row r="24" ht="15" customHeight="1" spans="1:9">
      <c r="A24" s="22"/>
      <c r="B24" s="22"/>
      <c r="C24" s="22"/>
      <c r="D24" s="22"/>
      <c r="E24" s="22"/>
      <c r="F24" s="22"/>
      <c r="G24" s="22"/>
      <c r="H24" s="22"/>
      <c r="I24" s="22"/>
    </row>
    <row r="25" ht="15" customHeight="1" spans="1:9">
      <c r="A25" s="22"/>
      <c r="B25" s="22"/>
      <c r="C25" s="22"/>
      <c r="D25" s="22"/>
      <c r="E25" s="22"/>
      <c r="F25" s="22"/>
      <c r="G25" s="22"/>
      <c r="H25" s="22"/>
      <c r="I25" s="22"/>
    </row>
    <row r="26" ht="15" customHeight="1" spans="1:9">
      <c r="A26" s="22"/>
      <c r="B26" s="22"/>
      <c r="C26" s="22"/>
      <c r="D26" s="22"/>
      <c r="E26" s="22"/>
      <c r="F26" s="22"/>
      <c r="G26" s="22"/>
      <c r="H26" s="22"/>
      <c r="I26" s="22"/>
    </row>
    <row r="27" ht="15" customHeight="1" spans="1:9">
      <c r="A27" s="22"/>
      <c r="B27" s="22"/>
      <c r="C27" s="22"/>
      <c r="D27" s="22"/>
      <c r="E27" s="22"/>
      <c r="F27" s="22"/>
      <c r="G27" s="22"/>
      <c r="H27" s="22"/>
      <c r="I27" s="22"/>
    </row>
    <row r="28" ht="15" customHeight="1" spans="1:9">
      <c r="A28" s="22"/>
      <c r="B28" s="22"/>
      <c r="C28" s="22"/>
      <c r="D28" s="22"/>
      <c r="E28" s="22"/>
      <c r="F28" s="22"/>
      <c r="G28" s="22"/>
      <c r="H28" s="22"/>
      <c r="I28" s="22"/>
    </row>
    <row r="29" ht="15" customHeight="1" spans="1:9">
      <c r="A29" s="22"/>
      <c r="B29" s="22"/>
      <c r="C29" s="22"/>
      <c r="D29" s="22"/>
      <c r="E29" s="22"/>
      <c r="F29" s="22"/>
      <c r="G29" s="22"/>
      <c r="H29" s="22"/>
      <c r="I29" s="22"/>
    </row>
    <row r="30" ht="15" customHeight="1" spans="1:9">
      <c r="A30" s="22"/>
      <c r="B30" s="22"/>
      <c r="C30" s="22"/>
      <c r="D30" s="22"/>
      <c r="E30" s="22"/>
      <c r="F30" s="22"/>
      <c r="G30" s="22"/>
      <c r="H30" s="22"/>
      <c r="I30" s="22"/>
    </row>
    <row r="31" ht="15" customHeight="1" spans="1:9">
      <c r="A31" s="22"/>
      <c r="B31" s="22"/>
      <c r="C31" s="22"/>
      <c r="D31" s="22"/>
      <c r="E31" s="22"/>
      <c r="F31" s="22"/>
      <c r="G31" s="22"/>
      <c r="H31" s="22"/>
      <c r="I31" s="22"/>
    </row>
    <row r="32" ht="15" customHeight="1" spans="1:9">
      <c r="A32" s="22"/>
      <c r="B32" s="22"/>
      <c r="C32" s="22"/>
      <c r="D32" s="22"/>
      <c r="E32" s="22"/>
      <c r="F32" s="22"/>
      <c r="G32" s="22"/>
      <c r="H32" s="22"/>
      <c r="I32" s="22"/>
    </row>
    <row r="33" ht="15" customHeight="1" spans="1:9">
      <c r="A33" s="22"/>
      <c r="B33" s="22"/>
      <c r="C33" s="22"/>
      <c r="D33" s="22"/>
      <c r="E33" s="22"/>
      <c r="F33" s="22"/>
      <c r="G33" s="22"/>
      <c r="H33" s="22"/>
      <c r="I33" s="22"/>
    </row>
    <row r="34" ht="15" customHeight="1" spans="1:9">
      <c r="A34" s="22"/>
      <c r="B34" s="22"/>
      <c r="C34" s="22"/>
      <c r="D34" s="22"/>
      <c r="E34" s="22"/>
      <c r="F34" s="22"/>
      <c r="G34" s="22"/>
      <c r="H34" s="22"/>
      <c r="I34" s="22"/>
    </row>
    <row r="35" ht="15" customHeight="1" spans="1:9">
      <c r="A35" s="22"/>
      <c r="B35" s="22"/>
      <c r="C35" s="22"/>
      <c r="D35" s="22"/>
      <c r="E35" s="22"/>
      <c r="F35" s="22"/>
      <c r="G35" s="22"/>
      <c r="H35" s="22"/>
      <c r="I35" s="22"/>
    </row>
    <row r="36" ht="15" customHeight="1" spans="1:9">
      <c r="A36" s="22"/>
      <c r="B36" s="22"/>
      <c r="C36" s="22"/>
      <c r="D36" s="22"/>
      <c r="E36" s="22"/>
      <c r="F36" s="22"/>
      <c r="G36" s="22"/>
      <c r="H36" s="22"/>
      <c r="I36" s="22"/>
    </row>
    <row r="37" ht="15" customHeight="1" spans="1:9">
      <c r="A37" s="22"/>
      <c r="B37" s="22"/>
      <c r="C37" s="22"/>
      <c r="D37" s="22"/>
      <c r="E37" s="22"/>
      <c r="F37" s="22"/>
      <c r="G37" s="22"/>
      <c r="H37" s="22"/>
      <c r="I37" s="22"/>
    </row>
  </sheetData>
  <mergeCells count="6">
    <mergeCell ref="A1:C1"/>
    <mergeCell ref="A2:D2"/>
    <mergeCell ref="A4:A5"/>
    <mergeCell ref="B4:B5"/>
    <mergeCell ref="C4:C5"/>
    <mergeCell ref="D4:D5"/>
  </mergeCells>
  <printOptions horizontalCentered="1"/>
  <pageMargins left="0.984027777777778" right="0.984027777777778" top="0.984027777777778" bottom="0.786805555555556" header="0.507638888888889" footer="0.2"/>
  <pageSetup paperSize="9" orientation="landscape" verticalDpi="18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39"/>
  <sheetViews>
    <sheetView showZeros="0" workbookViewId="0">
      <selection activeCell="A1" sqref="$A1:$XFD1048576"/>
    </sheetView>
  </sheetViews>
  <sheetFormatPr defaultColWidth="9" defaultRowHeight="14.25"/>
  <cols>
    <col min="1" max="1" width="44" customWidth="1"/>
    <col min="2" max="2" width="22.75" style="134" customWidth="1"/>
    <col min="3" max="3" width="23.125" style="134" customWidth="1"/>
    <col min="4" max="4" width="24" customWidth="1"/>
  </cols>
  <sheetData>
    <row r="1" s="19" customFormat="1" ht="18.75" spans="1:3">
      <c r="A1" s="20"/>
      <c r="B1" s="20"/>
      <c r="C1" s="20"/>
    </row>
    <row r="2" ht="30" customHeight="1" spans="1:9">
      <c r="A2" s="33" t="s">
        <v>850</v>
      </c>
      <c r="B2" s="33"/>
      <c r="C2" s="33"/>
      <c r="D2" s="33"/>
      <c r="E2" s="22"/>
      <c r="F2" s="22"/>
      <c r="G2" s="22"/>
      <c r="H2" s="22"/>
      <c r="I2" s="22"/>
    </row>
    <row r="3" ht="23.25" customHeight="1" spans="1:9">
      <c r="A3" s="34" t="s">
        <v>851</v>
      </c>
      <c r="B3" s="135"/>
      <c r="C3" s="55" t="s">
        <v>142</v>
      </c>
      <c r="D3" s="55"/>
      <c r="E3" s="22"/>
      <c r="F3" s="22"/>
      <c r="G3" s="22"/>
      <c r="H3" s="22"/>
      <c r="I3" s="22"/>
    </row>
    <row r="4" ht="15" customHeight="1" spans="1:9">
      <c r="A4" s="136" t="s">
        <v>846</v>
      </c>
      <c r="B4" s="136" t="s">
        <v>144</v>
      </c>
      <c r="C4" s="136" t="s">
        <v>852</v>
      </c>
      <c r="D4" s="136" t="s">
        <v>853</v>
      </c>
      <c r="E4" s="22"/>
      <c r="F4" s="22"/>
      <c r="G4" s="22"/>
      <c r="H4" s="22"/>
      <c r="I4" s="22"/>
    </row>
    <row r="5" ht="15" customHeight="1" spans="1:9">
      <c r="A5" s="137"/>
      <c r="B5" s="137"/>
      <c r="C5" s="137"/>
      <c r="D5" s="137"/>
      <c r="E5" s="22"/>
      <c r="F5" s="22"/>
      <c r="G5" s="22"/>
      <c r="H5" s="22"/>
      <c r="I5" s="22"/>
    </row>
    <row r="6" ht="27" customHeight="1" spans="1:9">
      <c r="A6" s="138" t="s">
        <v>833</v>
      </c>
      <c r="B6" s="14">
        <v>1</v>
      </c>
      <c r="C6" s="14"/>
      <c r="D6" s="137"/>
      <c r="E6" s="22"/>
      <c r="F6" s="22"/>
      <c r="G6" s="22"/>
      <c r="H6" s="22"/>
      <c r="I6" s="22"/>
    </row>
    <row r="7" s="122" customFormat="1" ht="27" customHeight="1" spans="1:9">
      <c r="A7" s="139" t="s">
        <v>834</v>
      </c>
      <c r="B7" s="140">
        <v>6616</v>
      </c>
      <c r="C7" s="140">
        <v>8618</v>
      </c>
      <c r="D7" s="141">
        <f>(C7-B7)/B7*100</f>
        <v>30.2599758162031</v>
      </c>
      <c r="E7" s="22"/>
      <c r="F7" s="22"/>
      <c r="G7" s="22"/>
      <c r="H7" s="22"/>
      <c r="I7" s="22"/>
    </row>
    <row r="8" s="122" customFormat="1" ht="27" customHeight="1" spans="1:9">
      <c r="A8" s="142" t="s">
        <v>835</v>
      </c>
      <c r="B8" s="143">
        <v>115</v>
      </c>
      <c r="C8" s="143">
        <v>180</v>
      </c>
      <c r="D8" s="141">
        <f>(C8-B8)/B8*100</f>
        <v>56.5217391304348</v>
      </c>
      <c r="E8" s="22"/>
      <c r="F8" s="22"/>
      <c r="G8" s="22"/>
      <c r="H8" s="22"/>
      <c r="I8" s="22"/>
    </row>
    <row r="9" s="122" customFormat="1" ht="27" customHeight="1" spans="1:9">
      <c r="A9" s="142" t="s">
        <v>836</v>
      </c>
      <c r="B9" s="143">
        <v>629</v>
      </c>
      <c r="C9" s="143">
        <v>1615</v>
      </c>
      <c r="D9" s="141">
        <f>(C9-B9)/B9*100</f>
        <v>156.756756756757</v>
      </c>
      <c r="E9" s="22"/>
      <c r="F9" s="22"/>
      <c r="G9" s="22"/>
      <c r="H9" s="22"/>
      <c r="I9" s="22"/>
    </row>
    <row r="10" ht="27" customHeight="1" spans="1:9">
      <c r="A10" s="144" t="s">
        <v>838</v>
      </c>
      <c r="B10" s="143">
        <f>SUM(B6:B9)</f>
        <v>7361</v>
      </c>
      <c r="C10" s="143">
        <f>SUM(C6:C9)</f>
        <v>10413</v>
      </c>
      <c r="D10" s="141">
        <f>(C10-B10)/B10*100</f>
        <v>41.461757913327</v>
      </c>
      <c r="E10" s="22"/>
      <c r="F10" s="22"/>
      <c r="G10" s="22"/>
      <c r="H10" s="22"/>
      <c r="I10" s="22"/>
    </row>
    <row r="11" ht="27" customHeight="1" spans="1:9">
      <c r="A11" s="142" t="s">
        <v>839</v>
      </c>
      <c r="B11" s="143"/>
      <c r="C11" s="143"/>
      <c r="D11" s="145"/>
      <c r="E11" s="22"/>
      <c r="F11" s="22"/>
      <c r="G11" s="22"/>
      <c r="H11" s="22"/>
      <c r="I11" s="22"/>
    </row>
    <row r="12" ht="27" customHeight="1" spans="1:9">
      <c r="A12" s="142" t="s">
        <v>854</v>
      </c>
      <c r="B12" s="143"/>
      <c r="C12" s="143"/>
      <c r="D12" s="145"/>
      <c r="E12" s="22"/>
      <c r="F12" s="22"/>
      <c r="G12" s="22"/>
      <c r="H12" s="22"/>
      <c r="I12" s="22"/>
    </row>
    <row r="13" s="107" customFormat="1" ht="27" customHeight="1" spans="1:9">
      <c r="A13" s="142" t="s">
        <v>841</v>
      </c>
      <c r="B13" s="146"/>
      <c r="C13" s="146"/>
      <c r="D13" s="145"/>
      <c r="E13" s="147"/>
      <c r="F13" s="147"/>
      <c r="G13" s="147"/>
      <c r="H13" s="147"/>
      <c r="I13" s="147"/>
    </row>
    <row r="14" ht="27" customHeight="1" spans="1:9">
      <c r="A14" s="142" t="s">
        <v>842</v>
      </c>
      <c r="B14" s="143"/>
      <c r="C14" s="143"/>
      <c r="D14" s="145"/>
      <c r="E14" s="22"/>
      <c r="F14" s="22"/>
      <c r="G14" s="22"/>
      <c r="H14" s="22"/>
      <c r="I14" s="22"/>
    </row>
    <row r="15" s="133" customFormat="1" ht="27" customHeight="1" spans="1:9">
      <c r="A15" s="137" t="s">
        <v>843</v>
      </c>
      <c r="B15" s="137">
        <f>SUM(B10:B14)</f>
        <v>7361</v>
      </c>
      <c r="C15" s="137">
        <f>SUM(C10:C14)</f>
        <v>10413</v>
      </c>
      <c r="D15" s="148">
        <f>(C15-B15)/B15*100</f>
        <v>41.461757913327</v>
      </c>
      <c r="E15" s="74"/>
      <c r="F15" s="74"/>
      <c r="G15" s="74"/>
      <c r="H15" s="74"/>
      <c r="I15" s="74"/>
    </row>
    <row r="16" ht="15" customHeight="1" spans="1:9">
      <c r="A16" s="147"/>
      <c r="B16" s="52"/>
      <c r="C16" s="52"/>
      <c r="D16" s="22"/>
      <c r="E16" s="22"/>
      <c r="F16" s="22"/>
      <c r="G16" s="22"/>
      <c r="H16" s="22"/>
      <c r="I16" s="22"/>
    </row>
    <row r="17" ht="15" customHeight="1" spans="1:9">
      <c r="A17" s="22"/>
      <c r="B17" s="149"/>
      <c r="C17" s="149"/>
      <c r="D17" s="22"/>
      <c r="E17" s="22"/>
      <c r="F17" s="22"/>
      <c r="G17" s="22"/>
      <c r="H17" s="22"/>
      <c r="I17" s="22"/>
    </row>
    <row r="18" ht="15" customHeight="1" spans="1:9">
      <c r="A18" s="22"/>
      <c r="B18" s="149"/>
      <c r="C18" s="149"/>
      <c r="D18" s="22"/>
      <c r="E18" s="22"/>
      <c r="F18" s="22"/>
      <c r="G18" s="22"/>
      <c r="H18" s="22"/>
      <c r="I18" s="22"/>
    </row>
    <row r="19" ht="15" customHeight="1" spans="1:9">
      <c r="A19" s="22"/>
      <c r="B19" s="149"/>
      <c r="C19" s="149"/>
      <c r="D19" s="22"/>
      <c r="E19" s="22"/>
      <c r="F19" s="22"/>
      <c r="G19" s="22"/>
      <c r="H19" s="22"/>
      <c r="I19" s="22"/>
    </row>
    <row r="20" ht="15" customHeight="1" spans="1:9">
      <c r="A20" s="22"/>
      <c r="B20" s="149"/>
      <c r="C20" s="149"/>
      <c r="D20" s="22"/>
      <c r="E20" s="22"/>
      <c r="F20" s="22"/>
      <c r="G20" s="22"/>
      <c r="H20" s="22"/>
      <c r="I20" s="22"/>
    </row>
    <row r="21" ht="15" customHeight="1" spans="1:9">
      <c r="A21" s="22"/>
      <c r="B21" s="149"/>
      <c r="C21" s="149"/>
      <c r="D21" s="22"/>
      <c r="E21" s="22"/>
      <c r="F21" s="22"/>
      <c r="G21" s="22"/>
      <c r="H21" s="22"/>
      <c r="I21" s="22"/>
    </row>
    <row r="22" ht="15" customHeight="1" spans="1:9">
      <c r="A22" s="22"/>
      <c r="B22" s="149"/>
      <c r="C22" s="149"/>
      <c r="D22" s="22"/>
      <c r="E22" s="22"/>
      <c r="F22" s="22"/>
      <c r="G22" s="22"/>
      <c r="H22" s="22"/>
      <c r="I22" s="22"/>
    </row>
    <row r="23" ht="15" customHeight="1" spans="1:9">
      <c r="A23" s="22"/>
      <c r="B23" s="149"/>
      <c r="C23" s="149"/>
      <c r="D23" s="22"/>
      <c r="E23" s="22"/>
      <c r="F23" s="22"/>
      <c r="G23" s="22"/>
      <c r="H23" s="22"/>
      <c r="I23" s="22"/>
    </row>
    <row r="24" ht="15" customHeight="1" spans="1:9">
      <c r="A24" s="22"/>
      <c r="B24" s="149"/>
      <c r="C24" s="149"/>
      <c r="D24" s="22"/>
      <c r="E24" s="22"/>
      <c r="F24" s="22"/>
      <c r="G24" s="22"/>
      <c r="H24" s="22"/>
      <c r="I24" s="22"/>
    </row>
    <row r="25" ht="15" customHeight="1" spans="1:9">
      <c r="A25" s="22"/>
      <c r="B25" s="149"/>
      <c r="C25" s="149"/>
      <c r="D25" s="22"/>
      <c r="E25" s="22"/>
      <c r="F25" s="22"/>
      <c r="G25" s="22"/>
      <c r="H25" s="22"/>
      <c r="I25" s="22"/>
    </row>
    <row r="26" ht="15" customHeight="1" spans="1:9">
      <c r="A26" s="22"/>
      <c r="B26" s="149"/>
      <c r="C26" s="149"/>
      <c r="D26" s="22"/>
      <c r="E26" s="22"/>
      <c r="F26" s="22"/>
      <c r="G26" s="22"/>
      <c r="H26" s="22"/>
      <c r="I26" s="22"/>
    </row>
    <row r="27" ht="15" customHeight="1" spans="1:9">
      <c r="A27" s="22"/>
      <c r="B27" s="149"/>
      <c r="C27" s="149"/>
      <c r="D27" s="22"/>
      <c r="E27" s="22"/>
      <c r="F27" s="22"/>
      <c r="G27" s="22"/>
      <c r="H27" s="22"/>
      <c r="I27" s="22"/>
    </row>
    <row r="28" ht="15" customHeight="1" spans="1:9">
      <c r="A28" s="22"/>
      <c r="B28" s="149"/>
      <c r="C28" s="149"/>
      <c r="D28" s="22"/>
      <c r="E28" s="22"/>
      <c r="F28" s="22"/>
      <c r="G28" s="22"/>
      <c r="H28" s="22"/>
      <c r="I28" s="22"/>
    </row>
    <row r="29" ht="15" customHeight="1" spans="1:9">
      <c r="A29" s="22"/>
      <c r="B29" s="149"/>
      <c r="C29" s="149"/>
      <c r="D29" s="22"/>
      <c r="E29" s="22"/>
      <c r="F29" s="22"/>
      <c r="G29" s="22"/>
      <c r="H29" s="22"/>
      <c r="I29" s="22"/>
    </row>
    <row r="30" ht="15" customHeight="1" spans="1:9">
      <c r="A30" s="22"/>
      <c r="B30" s="149"/>
      <c r="C30" s="149"/>
      <c r="D30" s="22"/>
      <c r="E30" s="22"/>
      <c r="F30" s="22"/>
      <c r="G30" s="22"/>
      <c r="H30" s="22"/>
      <c r="I30" s="22"/>
    </row>
    <row r="31" ht="15" customHeight="1" spans="1:9">
      <c r="A31" s="22"/>
      <c r="B31" s="149"/>
      <c r="C31" s="149"/>
      <c r="D31" s="22"/>
      <c r="E31" s="22"/>
      <c r="F31" s="22"/>
      <c r="G31" s="22"/>
      <c r="H31" s="22"/>
      <c r="I31" s="22"/>
    </row>
    <row r="32" ht="15" customHeight="1" spans="1:9">
      <c r="A32" s="22"/>
      <c r="B32" s="149"/>
      <c r="C32" s="149"/>
      <c r="D32" s="22"/>
      <c r="E32" s="22"/>
      <c r="F32" s="22"/>
      <c r="G32" s="22"/>
      <c r="H32" s="22"/>
      <c r="I32" s="22"/>
    </row>
    <row r="33" ht="15" customHeight="1" spans="1:9">
      <c r="A33" s="22"/>
      <c r="B33" s="149"/>
      <c r="C33" s="149"/>
      <c r="D33" s="22"/>
      <c r="E33" s="22"/>
      <c r="F33" s="22"/>
      <c r="G33" s="22"/>
      <c r="H33" s="22"/>
      <c r="I33" s="22"/>
    </row>
    <row r="34" ht="15" customHeight="1" spans="1:9">
      <c r="A34" s="22"/>
      <c r="B34" s="149"/>
      <c r="C34" s="149"/>
      <c r="D34" s="22"/>
      <c r="E34" s="22"/>
      <c r="F34" s="22"/>
      <c r="G34" s="22"/>
      <c r="H34" s="22"/>
      <c r="I34" s="22"/>
    </row>
    <row r="35" ht="15" customHeight="1" spans="1:9">
      <c r="A35" s="22"/>
      <c r="B35" s="149"/>
      <c r="C35" s="149"/>
      <c r="D35" s="22"/>
      <c r="E35" s="22"/>
      <c r="F35" s="22"/>
      <c r="G35" s="22"/>
      <c r="H35" s="22"/>
      <c r="I35" s="22"/>
    </row>
    <row r="36" ht="15" customHeight="1" spans="1:9">
      <c r="A36" s="22"/>
      <c r="B36" s="149"/>
      <c r="C36" s="149"/>
      <c r="D36" s="22"/>
      <c r="E36" s="22"/>
      <c r="F36" s="22"/>
      <c r="G36" s="22"/>
      <c r="H36" s="22"/>
      <c r="I36" s="22"/>
    </row>
    <row r="37" ht="15" customHeight="1" spans="1:9">
      <c r="A37" s="22"/>
      <c r="B37" s="149"/>
      <c r="C37" s="149"/>
      <c r="D37" s="22"/>
      <c r="E37" s="22"/>
      <c r="F37" s="22"/>
      <c r="G37" s="22"/>
      <c r="H37" s="22"/>
      <c r="I37" s="22"/>
    </row>
    <row r="38" ht="15" customHeight="1" spans="1:9">
      <c r="A38" s="22"/>
      <c r="B38" s="149"/>
      <c r="C38" s="149"/>
      <c r="D38" s="22"/>
      <c r="E38" s="22"/>
      <c r="F38" s="22"/>
      <c r="G38" s="22"/>
      <c r="H38" s="22"/>
      <c r="I38" s="22"/>
    </row>
    <row r="39" ht="15" customHeight="1" spans="1:9">
      <c r="A39" s="22"/>
      <c r="B39" s="149"/>
      <c r="C39" s="149"/>
      <c r="D39" s="22"/>
      <c r="E39" s="22"/>
      <c r="F39" s="22"/>
      <c r="G39" s="22"/>
      <c r="H39" s="22"/>
      <c r="I39" s="22"/>
    </row>
  </sheetData>
  <mergeCells count="7">
    <mergeCell ref="A1:C1"/>
    <mergeCell ref="A2:D2"/>
    <mergeCell ref="C3:D3"/>
    <mergeCell ref="A4:A5"/>
    <mergeCell ref="B4:B5"/>
    <mergeCell ref="C4:C5"/>
    <mergeCell ref="D4:D5"/>
  </mergeCells>
  <printOptions horizontalCentered="1"/>
  <pageMargins left="0.984027777777778" right="0.984027777777778" top="0.786805555555556" bottom="0.984027777777778" header="0.507638888888889" footer="0.2"/>
  <pageSetup paperSize="9" orientation="landscape" verticalDpi="18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workbookViewId="0">
      <selection activeCell="G7" sqref="G7"/>
    </sheetView>
  </sheetViews>
  <sheetFormatPr defaultColWidth="9" defaultRowHeight="14.25"/>
  <cols>
    <col min="1" max="1" width="44" customWidth="1"/>
    <col min="2" max="2" width="22.75" style="134" customWidth="1"/>
    <col min="3" max="3" width="23.125" style="134" customWidth="1"/>
    <col min="4" max="4" width="24" customWidth="1"/>
  </cols>
  <sheetData>
    <row r="1" s="19" customFormat="1" ht="18.75" spans="1:3">
      <c r="A1" s="20"/>
      <c r="B1" s="20"/>
      <c r="C1" s="20"/>
    </row>
    <row r="2" ht="30" customHeight="1" spans="1:9">
      <c r="A2" s="33" t="s">
        <v>855</v>
      </c>
      <c r="B2" s="33"/>
      <c r="C2" s="33"/>
      <c r="D2" s="33"/>
      <c r="E2" s="22"/>
      <c r="F2" s="22"/>
      <c r="G2" s="22"/>
      <c r="H2" s="22"/>
      <c r="I2" s="22"/>
    </row>
    <row r="3" ht="23.25" customHeight="1" spans="1:9">
      <c r="A3" s="34" t="s">
        <v>856</v>
      </c>
      <c r="B3" s="135"/>
      <c r="C3" s="55" t="s">
        <v>142</v>
      </c>
      <c r="D3" s="55"/>
      <c r="E3" s="22"/>
      <c r="F3" s="22"/>
      <c r="G3" s="22"/>
      <c r="H3" s="22"/>
      <c r="I3" s="22"/>
    </row>
    <row r="4" ht="15" customHeight="1" spans="1:9">
      <c r="A4" s="136" t="s">
        <v>846</v>
      </c>
      <c r="B4" s="136" t="s">
        <v>144</v>
      </c>
      <c r="C4" s="136" t="s">
        <v>852</v>
      </c>
      <c r="D4" s="136" t="s">
        <v>853</v>
      </c>
      <c r="E4" s="22"/>
      <c r="F4" s="22"/>
      <c r="G4" s="22"/>
      <c r="H4" s="22"/>
      <c r="I4" s="22"/>
    </row>
    <row r="5" ht="15" customHeight="1" spans="1:9">
      <c r="A5" s="137"/>
      <c r="B5" s="137"/>
      <c r="C5" s="137"/>
      <c r="D5" s="137"/>
      <c r="E5" s="22"/>
      <c r="F5" s="22"/>
      <c r="G5" s="22"/>
      <c r="H5" s="22"/>
      <c r="I5" s="22"/>
    </row>
    <row r="6" ht="27" customHeight="1" spans="1:9">
      <c r="A6" s="138" t="s">
        <v>833</v>
      </c>
      <c r="B6" s="14">
        <v>1</v>
      </c>
      <c r="C6" s="14"/>
      <c r="D6" s="137"/>
      <c r="E6" s="22"/>
      <c r="F6" s="22"/>
      <c r="G6" s="22"/>
      <c r="H6" s="22"/>
      <c r="I6" s="22"/>
    </row>
    <row r="7" s="122" customFormat="1" ht="27" customHeight="1" spans="1:9">
      <c r="A7" s="139" t="s">
        <v>834</v>
      </c>
      <c r="B7" s="140">
        <v>6616</v>
      </c>
      <c r="C7" s="140">
        <v>8618</v>
      </c>
      <c r="D7" s="141">
        <f t="shared" ref="D7:D10" si="0">(C7-B7)/B7*100</f>
        <v>30.2599758162031</v>
      </c>
      <c r="E7" s="22"/>
      <c r="F7" s="22"/>
      <c r="G7" s="22"/>
      <c r="H7" s="22"/>
      <c r="I7" s="22"/>
    </row>
    <row r="8" s="122" customFormat="1" ht="27" customHeight="1" spans="1:9">
      <c r="A8" s="142" t="s">
        <v>835</v>
      </c>
      <c r="B8" s="143">
        <v>115</v>
      </c>
      <c r="C8" s="143">
        <v>180</v>
      </c>
      <c r="D8" s="141">
        <f t="shared" si="0"/>
        <v>56.5217391304348</v>
      </c>
      <c r="E8" s="22"/>
      <c r="F8" s="22"/>
      <c r="G8" s="22"/>
      <c r="H8" s="22"/>
      <c r="I8" s="22"/>
    </row>
    <row r="9" s="122" customFormat="1" ht="27" customHeight="1" spans="1:9">
      <c r="A9" s="142" t="s">
        <v>836</v>
      </c>
      <c r="B9" s="143">
        <v>629</v>
      </c>
      <c r="C9" s="143">
        <v>1615</v>
      </c>
      <c r="D9" s="141">
        <f t="shared" si="0"/>
        <v>156.756756756757</v>
      </c>
      <c r="E9" s="22"/>
      <c r="F9" s="22"/>
      <c r="G9" s="22"/>
      <c r="H9" s="22"/>
      <c r="I9" s="22"/>
    </row>
    <row r="10" ht="27" customHeight="1" spans="1:9">
      <c r="A10" s="144" t="s">
        <v>838</v>
      </c>
      <c r="B10" s="143">
        <f>SUM(B6:B9)</f>
        <v>7361</v>
      </c>
      <c r="C10" s="143">
        <f>SUM(C6:C9)</f>
        <v>10413</v>
      </c>
      <c r="D10" s="141">
        <f t="shared" si="0"/>
        <v>41.461757913327</v>
      </c>
      <c r="E10" s="22"/>
      <c r="F10" s="22"/>
      <c r="G10" s="22"/>
      <c r="H10" s="22"/>
      <c r="I10" s="22"/>
    </row>
    <row r="11" ht="27" customHeight="1" spans="1:9">
      <c r="A11" s="142" t="s">
        <v>839</v>
      </c>
      <c r="B11" s="143"/>
      <c r="C11" s="143"/>
      <c r="D11" s="145"/>
      <c r="E11" s="22"/>
      <c r="F11" s="22"/>
      <c r="G11" s="22"/>
      <c r="H11" s="22"/>
      <c r="I11" s="22"/>
    </row>
    <row r="12" ht="27" customHeight="1" spans="1:9">
      <c r="A12" s="142" t="s">
        <v>854</v>
      </c>
      <c r="B12" s="143"/>
      <c r="C12" s="143"/>
      <c r="D12" s="145"/>
      <c r="E12" s="22"/>
      <c r="F12" s="22"/>
      <c r="G12" s="22"/>
      <c r="H12" s="22"/>
      <c r="I12" s="22"/>
    </row>
    <row r="13" s="107" customFormat="1" ht="27" customHeight="1" spans="1:9">
      <c r="A13" s="142" t="s">
        <v>841</v>
      </c>
      <c r="B13" s="146"/>
      <c r="C13" s="146"/>
      <c r="D13" s="145"/>
      <c r="E13" s="147"/>
      <c r="F13" s="147"/>
      <c r="G13" s="147"/>
      <c r="H13" s="147"/>
      <c r="I13" s="147"/>
    </row>
    <row r="14" ht="27" customHeight="1" spans="1:9">
      <c r="A14" s="142" t="s">
        <v>842</v>
      </c>
      <c r="B14" s="143"/>
      <c r="C14" s="143"/>
      <c r="D14" s="145"/>
      <c r="E14" s="22"/>
      <c r="F14" s="22"/>
      <c r="G14" s="22"/>
      <c r="H14" s="22"/>
      <c r="I14" s="22"/>
    </row>
    <row r="15" s="133" customFormat="1" ht="27" customHeight="1" spans="1:9">
      <c r="A15" s="137" t="s">
        <v>843</v>
      </c>
      <c r="B15" s="137">
        <f>SUM(B10:B14)</f>
        <v>7361</v>
      </c>
      <c r="C15" s="137">
        <f>SUM(C10:C14)</f>
        <v>10413</v>
      </c>
      <c r="D15" s="148">
        <f>(C15-B15)/B15*100</f>
        <v>41.461757913327</v>
      </c>
      <c r="E15" s="74"/>
      <c r="F15" s="74"/>
      <c r="G15" s="74"/>
      <c r="H15" s="74"/>
      <c r="I15" s="74"/>
    </row>
    <row r="16" ht="15" customHeight="1" spans="1:9">
      <c r="A16" s="147"/>
      <c r="B16" s="52"/>
      <c r="C16" s="52"/>
      <c r="D16" s="22"/>
      <c r="E16" s="22"/>
      <c r="F16" s="22"/>
      <c r="G16" s="22"/>
      <c r="H16" s="22"/>
      <c r="I16" s="22"/>
    </row>
    <row r="17" ht="15" customHeight="1" spans="1:9">
      <c r="A17" s="22"/>
      <c r="B17" s="149"/>
      <c r="C17" s="149"/>
      <c r="D17" s="22"/>
      <c r="E17" s="22"/>
      <c r="F17" s="22"/>
      <c r="G17" s="22"/>
      <c r="H17" s="22"/>
      <c r="I17" s="22"/>
    </row>
    <row r="18" ht="15" customHeight="1" spans="1:9">
      <c r="A18" s="22"/>
      <c r="B18" s="149"/>
      <c r="C18" s="149"/>
      <c r="D18" s="22"/>
      <c r="E18" s="22"/>
      <c r="F18" s="22"/>
      <c r="G18" s="22"/>
      <c r="H18" s="22"/>
      <c r="I18" s="22"/>
    </row>
    <row r="19" ht="15" customHeight="1" spans="1:9">
      <c r="A19" s="22"/>
      <c r="B19" s="149"/>
      <c r="C19" s="149"/>
      <c r="D19" s="22"/>
      <c r="E19" s="22"/>
      <c r="F19" s="22"/>
      <c r="G19" s="22"/>
      <c r="H19" s="22"/>
      <c r="I19" s="22"/>
    </row>
    <row r="20" ht="15" customHeight="1" spans="1:9">
      <c r="A20" s="22"/>
      <c r="B20" s="149"/>
      <c r="C20" s="149"/>
      <c r="D20" s="22"/>
      <c r="E20" s="22"/>
      <c r="F20" s="22"/>
      <c r="G20" s="22"/>
      <c r="H20" s="22"/>
      <c r="I20" s="22"/>
    </row>
    <row r="21" ht="15" customHeight="1" spans="1:9">
      <c r="A21" s="22"/>
      <c r="B21" s="149"/>
      <c r="C21" s="149"/>
      <c r="D21" s="22"/>
      <c r="E21" s="22"/>
      <c r="F21" s="22"/>
      <c r="G21" s="22"/>
      <c r="H21" s="22"/>
      <c r="I21" s="22"/>
    </row>
    <row r="22" ht="15" customHeight="1" spans="1:9">
      <c r="A22" s="22"/>
      <c r="B22" s="149"/>
      <c r="C22" s="149"/>
      <c r="D22" s="22"/>
      <c r="E22" s="22"/>
      <c r="F22" s="22"/>
      <c r="G22" s="22"/>
      <c r="H22" s="22"/>
      <c r="I22" s="22"/>
    </row>
    <row r="23" ht="15" customHeight="1" spans="1:9">
      <c r="A23" s="22"/>
      <c r="B23" s="149"/>
      <c r="C23" s="149"/>
      <c r="D23" s="22"/>
      <c r="E23" s="22"/>
      <c r="F23" s="22"/>
      <c r="G23" s="22"/>
      <c r="H23" s="22"/>
      <c r="I23" s="22"/>
    </row>
    <row r="24" ht="15" customHeight="1" spans="1:9">
      <c r="A24" s="22"/>
      <c r="B24" s="149"/>
      <c r="C24" s="149"/>
      <c r="D24" s="22"/>
      <c r="E24" s="22"/>
      <c r="F24" s="22"/>
      <c r="G24" s="22"/>
      <c r="H24" s="22"/>
      <c r="I24" s="22"/>
    </row>
    <row r="25" ht="15" customHeight="1" spans="1:9">
      <c r="A25" s="22"/>
      <c r="B25" s="149"/>
      <c r="C25" s="149"/>
      <c r="D25" s="22"/>
      <c r="E25" s="22"/>
      <c r="F25" s="22"/>
      <c r="G25" s="22"/>
      <c r="H25" s="22"/>
      <c r="I25" s="22"/>
    </row>
    <row r="26" ht="15" customHeight="1" spans="1:9">
      <c r="A26" s="22"/>
      <c r="B26" s="149"/>
      <c r="C26" s="149"/>
      <c r="D26" s="22"/>
      <c r="E26" s="22"/>
      <c r="F26" s="22"/>
      <c r="G26" s="22"/>
      <c r="H26" s="22"/>
      <c r="I26" s="22"/>
    </row>
    <row r="27" ht="15" customHeight="1" spans="1:9">
      <c r="A27" s="22"/>
      <c r="B27" s="149"/>
      <c r="C27" s="149"/>
      <c r="D27" s="22"/>
      <c r="E27" s="22"/>
      <c r="F27" s="22"/>
      <c r="G27" s="22"/>
      <c r="H27" s="22"/>
      <c r="I27" s="22"/>
    </row>
    <row r="28" ht="15" customHeight="1" spans="1:9">
      <c r="A28" s="22"/>
      <c r="B28" s="149"/>
      <c r="C28" s="149"/>
      <c r="D28" s="22"/>
      <c r="E28" s="22"/>
      <c r="F28" s="22"/>
      <c r="G28" s="22"/>
      <c r="H28" s="22"/>
      <c r="I28" s="22"/>
    </row>
    <row r="29" ht="15" customHeight="1" spans="1:9">
      <c r="A29" s="22"/>
      <c r="B29" s="149"/>
      <c r="C29" s="149"/>
      <c r="D29" s="22"/>
      <c r="E29" s="22"/>
      <c r="F29" s="22"/>
      <c r="G29" s="22"/>
      <c r="H29" s="22"/>
      <c r="I29" s="22"/>
    </row>
    <row r="30" ht="15" customHeight="1" spans="1:9">
      <c r="A30" s="22"/>
      <c r="B30" s="149"/>
      <c r="C30" s="149"/>
      <c r="D30" s="22"/>
      <c r="E30" s="22"/>
      <c r="F30" s="22"/>
      <c r="G30" s="22"/>
      <c r="H30" s="22"/>
      <c r="I30" s="22"/>
    </row>
    <row r="31" ht="15" customHeight="1" spans="1:9">
      <c r="A31" s="22"/>
      <c r="B31" s="149"/>
      <c r="C31" s="149"/>
      <c r="D31" s="22"/>
      <c r="E31" s="22"/>
      <c r="F31" s="22"/>
      <c r="G31" s="22"/>
      <c r="H31" s="22"/>
      <c r="I31" s="22"/>
    </row>
    <row r="32" ht="15" customHeight="1" spans="1:9">
      <c r="A32" s="22"/>
      <c r="B32" s="149"/>
      <c r="C32" s="149"/>
      <c r="D32" s="22"/>
      <c r="E32" s="22"/>
      <c r="F32" s="22"/>
      <c r="G32" s="22"/>
      <c r="H32" s="22"/>
      <c r="I32" s="22"/>
    </row>
    <row r="33" ht="15" customHeight="1" spans="1:9">
      <c r="A33" s="22"/>
      <c r="B33" s="149"/>
      <c r="C33" s="149"/>
      <c r="D33" s="22"/>
      <c r="E33" s="22"/>
      <c r="F33" s="22"/>
      <c r="G33" s="22"/>
      <c r="H33" s="22"/>
      <c r="I33" s="22"/>
    </row>
    <row r="34" ht="15" customHeight="1" spans="1:9">
      <c r="A34" s="22"/>
      <c r="B34" s="149"/>
      <c r="C34" s="149"/>
      <c r="D34" s="22"/>
      <c r="E34" s="22"/>
      <c r="F34" s="22"/>
      <c r="G34" s="22"/>
      <c r="H34" s="22"/>
      <c r="I34" s="22"/>
    </row>
    <row r="35" ht="15" customHeight="1" spans="1:9">
      <c r="A35" s="22"/>
      <c r="B35" s="149"/>
      <c r="C35" s="149"/>
      <c r="D35" s="22"/>
      <c r="E35" s="22"/>
      <c r="F35" s="22"/>
      <c r="G35" s="22"/>
      <c r="H35" s="22"/>
      <c r="I35" s="22"/>
    </row>
    <row r="36" ht="15" customHeight="1" spans="1:9">
      <c r="A36" s="22"/>
      <c r="B36" s="149"/>
      <c r="C36" s="149"/>
      <c r="D36" s="22"/>
      <c r="E36" s="22"/>
      <c r="F36" s="22"/>
      <c r="G36" s="22"/>
      <c r="H36" s="22"/>
      <c r="I36" s="22"/>
    </row>
    <row r="37" ht="15" customHeight="1" spans="1:9">
      <c r="A37" s="22"/>
      <c r="B37" s="149"/>
      <c r="C37" s="149"/>
      <c r="D37" s="22"/>
      <c r="E37" s="22"/>
      <c r="F37" s="22"/>
      <c r="G37" s="22"/>
      <c r="H37" s="22"/>
      <c r="I37" s="22"/>
    </row>
    <row r="38" ht="15" customHeight="1" spans="1:9">
      <c r="A38" s="22"/>
      <c r="B38" s="149"/>
      <c r="C38" s="149"/>
      <c r="D38" s="22"/>
      <c r="E38" s="22"/>
      <c r="F38" s="22"/>
      <c r="G38" s="22"/>
      <c r="H38" s="22"/>
      <c r="I38" s="22"/>
    </row>
    <row r="39" ht="15" customHeight="1" spans="1:9">
      <c r="A39" s="22"/>
      <c r="B39" s="149"/>
      <c r="C39" s="149"/>
      <c r="D39" s="22"/>
      <c r="E39" s="22"/>
      <c r="F39" s="22"/>
      <c r="G39" s="22"/>
      <c r="H39" s="22"/>
      <c r="I39" s="22"/>
    </row>
  </sheetData>
  <mergeCells count="7">
    <mergeCell ref="A1:C1"/>
    <mergeCell ref="A2:D2"/>
    <mergeCell ref="C3:D3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7"/>
  <sheetViews>
    <sheetView workbookViewId="0">
      <selection activeCell="E10" sqref="E10"/>
    </sheetView>
  </sheetViews>
  <sheetFormatPr defaultColWidth="9" defaultRowHeight="14.25" outlineLevelCol="1"/>
  <cols>
    <col min="1" max="1" width="61.5" customWidth="1"/>
    <col min="2" max="2" width="53.75" customWidth="1"/>
  </cols>
  <sheetData>
    <row r="1" s="19" customFormat="1" ht="18.75" spans="1:2">
      <c r="A1" s="20"/>
      <c r="B1" s="20"/>
    </row>
    <row r="2" ht="36" customHeight="1" spans="1:2">
      <c r="A2" s="33" t="s">
        <v>857</v>
      </c>
      <c r="B2" s="33"/>
    </row>
    <row r="3" s="122" customFormat="1" ht="32.25" customHeight="1" spans="1:2">
      <c r="A3" s="123" t="s">
        <v>858</v>
      </c>
      <c r="B3" s="124" t="s">
        <v>49</v>
      </c>
    </row>
    <row r="4" ht="18.75" customHeight="1" spans="1:2">
      <c r="A4" s="125" t="s">
        <v>859</v>
      </c>
      <c r="B4" s="125" t="s">
        <v>860</v>
      </c>
    </row>
    <row r="5" ht="18.75" customHeight="1" spans="1:2">
      <c r="A5" s="126" t="s">
        <v>861</v>
      </c>
      <c r="B5" s="127"/>
    </row>
    <row r="6" ht="18.75" customHeight="1" spans="1:2">
      <c r="A6" s="128" t="s">
        <v>862</v>
      </c>
      <c r="B6" s="127"/>
    </row>
    <row r="7" ht="18.75" customHeight="1" spans="1:2">
      <c r="A7" s="128" t="s">
        <v>863</v>
      </c>
      <c r="B7" s="127"/>
    </row>
    <row r="8" ht="18.75" customHeight="1" spans="1:2">
      <c r="A8" s="128" t="s">
        <v>864</v>
      </c>
      <c r="B8" s="127"/>
    </row>
    <row r="9" ht="18.75" customHeight="1" spans="1:2">
      <c r="A9" s="128" t="s">
        <v>865</v>
      </c>
      <c r="B9" s="127"/>
    </row>
    <row r="10" ht="18.75" customHeight="1" spans="1:2">
      <c r="A10" s="128" t="s">
        <v>866</v>
      </c>
      <c r="B10" s="127"/>
    </row>
    <row r="11" ht="18.75" customHeight="1" spans="1:2">
      <c r="A11" s="128" t="s">
        <v>867</v>
      </c>
      <c r="B11" s="127"/>
    </row>
    <row r="12" ht="18.75" customHeight="1" spans="1:2">
      <c r="A12" s="128" t="s">
        <v>868</v>
      </c>
      <c r="B12" s="127"/>
    </row>
    <row r="13" ht="18.75" customHeight="1" spans="1:2">
      <c r="A13" s="128" t="s">
        <v>869</v>
      </c>
      <c r="B13" s="127"/>
    </row>
    <row r="14" ht="18.75" customHeight="1" spans="1:2">
      <c r="A14" s="128" t="s">
        <v>870</v>
      </c>
      <c r="B14" s="127"/>
    </row>
    <row r="15" ht="18.75" customHeight="1" spans="1:2">
      <c r="A15" s="128" t="s">
        <v>871</v>
      </c>
      <c r="B15" s="127"/>
    </row>
    <row r="16" ht="18.75" customHeight="1" spans="1:2">
      <c r="A16" s="128" t="s">
        <v>872</v>
      </c>
      <c r="B16" s="127"/>
    </row>
    <row r="17" ht="18.75" customHeight="1" spans="1:2">
      <c r="A17" s="128" t="s">
        <v>873</v>
      </c>
      <c r="B17" s="127"/>
    </row>
    <row r="18" ht="18.75" customHeight="1" spans="1:2">
      <c r="A18" s="128" t="s">
        <v>874</v>
      </c>
      <c r="B18" s="127"/>
    </row>
    <row r="19" ht="18.75" customHeight="1" spans="1:2">
      <c r="A19" s="128" t="s">
        <v>875</v>
      </c>
      <c r="B19" s="127"/>
    </row>
    <row r="20" ht="18.75" customHeight="1" spans="1:2">
      <c r="A20" s="125" t="s">
        <v>876</v>
      </c>
      <c r="B20" s="129"/>
    </row>
    <row r="21" ht="15" customHeight="1" spans="1:2">
      <c r="A21" s="130"/>
      <c r="B21" s="131"/>
    </row>
    <row r="22" ht="15" customHeight="1" spans="1:2">
      <c r="A22" s="132" t="s">
        <v>877</v>
      </c>
      <c r="B22" s="132"/>
    </row>
    <row r="23" ht="15" customHeight="1" spans="1:2">
      <c r="A23" s="92"/>
      <c r="B23" s="92"/>
    </row>
    <row r="24" ht="15" customHeight="1" spans="1:2">
      <c r="A24" s="22"/>
      <c r="B24" s="22"/>
    </row>
    <row r="25" ht="15" customHeight="1" spans="1:2">
      <c r="A25" s="22"/>
      <c r="B25" s="22"/>
    </row>
    <row r="26" ht="15" customHeight="1" spans="1:2">
      <c r="A26" s="22"/>
      <c r="B26" s="22"/>
    </row>
    <row r="27" ht="15" customHeight="1" spans="1:2">
      <c r="A27" s="22"/>
      <c r="B27" s="22"/>
    </row>
    <row r="28" ht="15" customHeight="1" spans="1:2">
      <c r="A28" s="22"/>
      <c r="B28" s="22"/>
    </row>
    <row r="29" ht="15" customHeight="1" spans="1:2">
      <c r="A29" s="22"/>
      <c r="B29" s="22"/>
    </row>
    <row r="30" ht="15" customHeight="1" spans="1:2">
      <c r="A30" s="22"/>
      <c r="B30" s="22"/>
    </row>
    <row r="31" ht="15" customHeight="1" spans="1:2">
      <c r="A31" s="22"/>
      <c r="B31" s="22"/>
    </row>
    <row r="32" ht="15" customHeight="1" spans="1:2">
      <c r="A32" s="22"/>
      <c r="B32" s="22"/>
    </row>
    <row r="33" ht="15" customHeight="1" spans="1:2">
      <c r="A33" s="22"/>
      <c r="B33" s="22"/>
    </row>
    <row r="34" ht="15" customHeight="1" spans="1:2">
      <c r="A34" s="22"/>
      <c r="B34" s="22"/>
    </row>
    <row r="35" ht="15" customHeight="1" spans="1:2">
      <c r="A35" s="22"/>
      <c r="B35" s="22"/>
    </row>
    <row r="36" ht="15" customHeight="1" spans="1:2">
      <c r="A36" s="22"/>
      <c r="B36" s="22"/>
    </row>
    <row r="37" ht="15" customHeight="1" spans="1:2">
      <c r="A37" s="22"/>
      <c r="B37" s="22"/>
    </row>
    <row r="38" ht="15" customHeight="1" spans="1:2">
      <c r="A38" s="22"/>
      <c r="B38" s="22"/>
    </row>
    <row r="39" ht="15" customHeight="1" spans="1:2">
      <c r="A39" s="22"/>
      <c r="B39" s="22"/>
    </row>
    <row r="40" ht="15" customHeight="1" spans="1:2">
      <c r="A40" s="22"/>
      <c r="B40" s="22"/>
    </row>
    <row r="41" ht="15" customHeight="1" spans="1:2">
      <c r="A41" s="22"/>
      <c r="B41" s="22"/>
    </row>
    <row r="42" ht="15" customHeight="1" spans="1:2">
      <c r="A42" s="22"/>
      <c r="B42" s="22"/>
    </row>
    <row r="43" ht="15" customHeight="1" spans="1:2">
      <c r="A43" s="22"/>
      <c r="B43" s="22"/>
    </row>
    <row r="44" ht="15" customHeight="1" spans="1:2">
      <c r="A44" s="22"/>
      <c r="B44" s="22"/>
    </row>
    <row r="45" ht="15" customHeight="1" spans="1:2">
      <c r="A45" s="22"/>
      <c r="B45" s="22"/>
    </row>
    <row r="46" ht="15" customHeight="1" spans="1:2">
      <c r="A46" s="22"/>
      <c r="B46" s="22"/>
    </row>
    <row r="47" ht="15" customHeight="1" spans="1:2">
      <c r="A47" s="22"/>
      <c r="B47" s="22"/>
    </row>
  </sheetData>
  <mergeCells count="3">
    <mergeCell ref="A1:B1"/>
    <mergeCell ref="A2:B2"/>
    <mergeCell ref="A22:B22"/>
  </mergeCells>
  <pageMargins left="0.984027777777778" right="0.984027777777778" top="0.786805555555556" bottom="0.984027777777778" header="0.507638888888889" footer="0.507638888888889"/>
  <pageSetup paperSize="9" orientation="landscape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0"/>
  <sheetViews>
    <sheetView showZeros="0" workbookViewId="0">
      <selection activeCell="H9" sqref="G9:H9"/>
    </sheetView>
  </sheetViews>
  <sheetFormatPr defaultColWidth="9" defaultRowHeight="14.25"/>
  <cols>
    <col min="1" max="1" width="33.25" customWidth="1"/>
    <col min="2" max="2" width="26.5" style="107" customWidth="1"/>
    <col min="3" max="3" width="25.625" style="107" customWidth="1"/>
    <col min="4" max="4" width="28.75" customWidth="1"/>
    <col min="5" max="5" width="10.125" customWidth="1"/>
  </cols>
  <sheetData>
    <row r="1" s="19" customFormat="1" ht="18.75" spans="1:3">
      <c r="A1" s="20"/>
      <c r="B1" s="20"/>
      <c r="C1" s="20"/>
    </row>
    <row r="2" s="88" customFormat="1" ht="32.25" customHeight="1" spans="1:9">
      <c r="A2" s="33" t="s">
        <v>878</v>
      </c>
      <c r="B2" s="33"/>
      <c r="C2" s="33"/>
      <c r="D2" s="33"/>
      <c r="E2" s="116"/>
      <c r="F2" s="92"/>
      <c r="G2" s="92"/>
      <c r="H2" s="92"/>
      <c r="I2" s="92"/>
    </row>
    <row r="3" ht="35.25" customHeight="1" spans="1:9">
      <c r="A3" s="93" t="s">
        <v>879</v>
      </c>
      <c r="B3" s="108"/>
      <c r="C3" s="108"/>
      <c r="D3" s="36" t="s">
        <v>142</v>
      </c>
      <c r="E3" s="36"/>
      <c r="F3" s="22"/>
      <c r="G3" s="22"/>
      <c r="H3" s="22"/>
      <c r="I3" s="22"/>
    </row>
    <row r="4" s="90" customFormat="1" ht="18.75" customHeight="1" spans="1:9">
      <c r="A4" s="95" t="s">
        <v>880</v>
      </c>
      <c r="B4" s="95"/>
      <c r="C4" s="95"/>
      <c r="D4" s="95"/>
      <c r="E4" s="117"/>
      <c r="F4" s="106"/>
      <c r="G4" s="106"/>
      <c r="H4" s="106"/>
      <c r="I4" s="106"/>
    </row>
    <row r="5" s="90" customFormat="1" ht="18.75" customHeight="1" spans="1:9">
      <c r="A5" s="96" t="s">
        <v>789</v>
      </c>
      <c r="B5" s="95" t="s">
        <v>860</v>
      </c>
      <c r="C5" s="95" t="s">
        <v>881</v>
      </c>
      <c r="D5" s="97" t="s">
        <v>882</v>
      </c>
      <c r="E5" s="117"/>
      <c r="F5" s="106"/>
      <c r="G5" s="106"/>
      <c r="H5" s="106"/>
      <c r="I5" s="106"/>
    </row>
    <row r="6" s="89" customFormat="1" ht="18.75" customHeight="1" spans="1:9">
      <c r="A6" s="102" t="s">
        <v>883</v>
      </c>
      <c r="B6" s="99"/>
      <c r="C6" s="100"/>
      <c r="D6" s="101"/>
      <c r="E6" s="92"/>
      <c r="F6" s="92"/>
      <c r="G6" s="92"/>
      <c r="H6" s="92"/>
      <c r="I6" s="92"/>
    </row>
    <row r="7" s="89" customFormat="1" ht="18.75" customHeight="1" spans="1:9">
      <c r="A7" s="102" t="s">
        <v>884</v>
      </c>
      <c r="B7" s="109">
        <v>0</v>
      </c>
      <c r="C7" s="118"/>
      <c r="D7" s="101"/>
      <c r="E7" s="92"/>
      <c r="F7" s="92"/>
      <c r="G7" s="92"/>
      <c r="H7" s="92"/>
      <c r="I7" s="92"/>
    </row>
    <row r="8" s="89" customFormat="1" ht="18.75" customHeight="1" spans="1:9">
      <c r="A8" s="110"/>
      <c r="B8" s="100"/>
      <c r="C8" s="118"/>
      <c r="D8" s="101"/>
      <c r="E8" s="92"/>
      <c r="F8" s="92"/>
      <c r="G8" s="92"/>
      <c r="H8" s="92"/>
      <c r="I8" s="92"/>
    </row>
    <row r="9" s="89" customFormat="1" ht="18.75" customHeight="1" spans="1:9">
      <c r="A9" s="111"/>
      <c r="B9" s="109"/>
      <c r="C9" s="118"/>
      <c r="D9" s="101"/>
      <c r="E9" s="92"/>
      <c r="F9" s="92"/>
      <c r="G9" s="92"/>
      <c r="H9" s="92"/>
      <c r="I9" s="92"/>
    </row>
    <row r="10" s="89" customFormat="1" ht="18.75" customHeight="1" spans="1:9">
      <c r="A10" s="111"/>
      <c r="B10" s="109"/>
      <c r="C10" s="118"/>
      <c r="D10" s="101"/>
      <c r="E10" s="92"/>
      <c r="F10" s="92"/>
      <c r="G10" s="92"/>
      <c r="H10" s="92"/>
      <c r="I10" s="92"/>
    </row>
    <row r="11" s="89" customFormat="1" ht="18.75" customHeight="1" spans="1:9">
      <c r="A11" s="111"/>
      <c r="B11" s="109"/>
      <c r="C11" s="118"/>
      <c r="D11" s="101"/>
      <c r="E11" s="92"/>
      <c r="F11" s="92"/>
      <c r="G11" s="92"/>
      <c r="H11" s="92"/>
      <c r="I11" s="92"/>
    </row>
    <row r="12" s="89" customFormat="1" ht="18.75" customHeight="1" spans="1:9">
      <c r="A12" s="111"/>
      <c r="B12" s="109"/>
      <c r="C12" s="118"/>
      <c r="D12" s="101"/>
      <c r="E12" s="92"/>
      <c r="F12" s="92"/>
      <c r="G12" s="92"/>
      <c r="H12" s="92"/>
      <c r="I12" s="92"/>
    </row>
    <row r="13" s="89" customFormat="1" ht="18.75" customHeight="1" spans="1:9">
      <c r="A13" s="111"/>
      <c r="B13" s="109"/>
      <c r="C13" s="118"/>
      <c r="D13" s="101"/>
      <c r="E13" s="92"/>
      <c r="F13" s="92"/>
      <c r="G13" s="92"/>
      <c r="H13" s="92"/>
      <c r="I13" s="92"/>
    </row>
    <row r="14" s="89" customFormat="1" ht="18.75" customHeight="1" spans="1:9">
      <c r="A14" s="111"/>
      <c r="B14" s="109"/>
      <c r="C14" s="118"/>
      <c r="D14" s="101"/>
      <c r="E14" s="92"/>
      <c r="F14" s="92"/>
      <c r="G14" s="92"/>
      <c r="H14" s="92"/>
      <c r="I14" s="92"/>
    </row>
    <row r="15" s="89" customFormat="1" ht="18.75" customHeight="1" spans="1:9">
      <c r="A15" s="111"/>
      <c r="B15" s="109"/>
      <c r="C15" s="118"/>
      <c r="D15" s="101"/>
      <c r="E15" s="92"/>
      <c r="F15" s="92"/>
      <c r="G15" s="92"/>
      <c r="H15" s="92"/>
      <c r="I15" s="92"/>
    </row>
    <row r="16" s="89" customFormat="1" ht="18.75" customHeight="1" spans="1:9">
      <c r="A16" s="111"/>
      <c r="B16" s="109"/>
      <c r="C16" s="118"/>
      <c r="D16" s="101"/>
      <c r="E16" s="92"/>
      <c r="F16" s="92"/>
      <c r="G16" s="92"/>
      <c r="H16" s="92"/>
      <c r="I16" s="92"/>
    </row>
    <row r="17" s="89" customFormat="1" ht="18.75" customHeight="1" spans="1:9">
      <c r="A17" s="111"/>
      <c r="B17" s="109"/>
      <c r="C17" s="118"/>
      <c r="D17" s="101"/>
      <c r="E17" s="92"/>
      <c r="F17" s="92"/>
      <c r="G17" s="92"/>
      <c r="H17" s="92"/>
      <c r="I17" s="92"/>
    </row>
    <row r="18" s="89" customFormat="1" ht="18.75" customHeight="1" spans="1:9">
      <c r="A18" s="111"/>
      <c r="B18" s="109"/>
      <c r="C18" s="118"/>
      <c r="D18" s="101"/>
      <c r="E18" s="92"/>
      <c r="F18" s="92"/>
      <c r="G18" s="92"/>
      <c r="H18" s="92"/>
      <c r="I18" s="92"/>
    </row>
    <row r="19" s="90" customFormat="1" ht="18.75" customHeight="1" spans="1:9">
      <c r="A19" s="96" t="s">
        <v>824</v>
      </c>
      <c r="B19" s="112">
        <f>SUM(B6:B7)</f>
        <v>0</v>
      </c>
      <c r="C19" s="120">
        <f>SUM(C6:C7)</f>
        <v>0</v>
      </c>
      <c r="D19" s="105"/>
      <c r="E19" s="106"/>
      <c r="F19" s="106"/>
      <c r="G19" s="106"/>
      <c r="H19" s="106"/>
      <c r="I19" s="106"/>
    </row>
    <row r="20" s="89" customFormat="1" ht="18.75" customHeight="1" spans="1:9">
      <c r="A20" s="102" t="s">
        <v>885</v>
      </c>
      <c r="B20" s="99"/>
      <c r="C20" s="118"/>
      <c r="D20" s="101"/>
      <c r="E20" s="92"/>
      <c r="F20" s="92"/>
      <c r="G20" s="92"/>
      <c r="H20" s="92"/>
      <c r="I20" s="92"/>
    </row>
    <row r="21" s="90" customFormat="1" ht="18.75" customHeight="1" spans="1:9">
      <c r="A21" s="96" t="s">
        <v>126</v>
      </c>
      <c r="B21" s="113">
        <f>SUM(B9:B20)</f>
        <v>0</v>
      </c>
      <c r="C21" s="120">
        <f>SUM(C19:C20)</f>
        <v>0</v>
      </c>
      <c r="D21" s="105"/>
      <c r="E21" s="106"/>
      <c r="F21" s="106"/>
      <c r="G21" s="106"/>
      <c r="H21" s="106"/>
      <c r="I21" s="106"/>
    </row>
    <row r="22" s="88" customFormat="1" ht="15" customHeight="1" spans="1:9">
      <c r="A22" s="106" t="s">
        <v>886</v>
      </c>
      <c r="B22" s="114"/>
      <c r="C22" s="121"/>
      <c r="D22" s="92"/>
      <c r="E22" s="92"/>
      <c r="F22" s="92"/>
      <c r="G22" s="92"/>
      <c r="H22" s="92"/>
      <c r="I22" s="92"/>
    </row>
    <row r="23" s="88" customFormat="1" ht="15" customHeight="1" spans="1:9">
      <c r="A23" s="106"/>
      <c r="B23" s="114"/>
      <c r="C23" s="114"/>
      <c r="D23" s="92"/>
      <c r="E23" s="92"/>
      <c r="F23" s="92"/>
      <c r="G23" s="92"/>
      <c r="H23" s="92"/>
      <c r="I23" s="92"/>
    </row>
    <row r="24" s="88" customFormat="1" ht="15" customHeight="1" spans="1:9">
      <c r="A24" s="92"/>
      <c r="B24" s="114"/>
      <c r="C24" s="114"/>
      <c r="D24" s="92"/>
      <c r="E24" s="92"/>
      <c r="F24" s="92"/>
      <c r="G24" s="92"/>
      <c r="H24" s="92"/>
      <c r="I24" s="92"/>
    </row>
    <row r="25" s="88" customFormat="1" ht="15" customHeight="1" spans="1:9">
      <c r="A25" s="92"/>
      <c r="B25" s="114"/>
      <c r="C25" s="114"/>
      <c r="D25" s="92"/>
      <c r="E25" s="92"/>
      <c r="F25" s="92"/>
      <c r="G25" s="92"/>
      <c r="H25" s="92"/>
      <c r="I25" s="92"/>
    </row>
    <row r="26" s="88" customFormat="1" ht="15" customHeight="1" spans="1:9">
      <c r="A26" s="92"/>
      <c r="B26" s="114"/>
      <c r="C26" s="114"/>
      <c r="D26" s="92"/>
      <c r="E26" s="92"/>
      <c r="F26" s="92"/>
      <c r="G26" s="92"/>
      <c r="H26" s="92"/>
      <c r="I26" s="92"/>
    </row>
    <row r="27" s="88" customFormat="1" ht="15" customHeight="1" spans="1:9">
      <c r="A27" s="92"/>
      <c r="B27" s="114"/>
      <c r="C27" s="114"/>
      <c r="D27" s="92"/>
      <c r="E27" s="92"/>
      <c r="F27" s="92"/>
      <c r="G27" s="92"/>
      <c r="H27" s="92"/>
      <c r="I27" s="92"/>
    </row>
    <row r="28" s="88" customFormat="1" ht="15" customHeight="1" spans="1:9">
      <c r="A28" s="92"/>
      <c r="B28" s="114"/>
      <c r="C28" s="114"/>
      <c r="D28" s="92"/>
      <c r="E28" s="92"/>
      <c r="F28" s="92"/>
      <c r="G28" s="92"/>
      <c r="H28" s="92"/>
      <c r="I28" s="92"/>
    </row>
    <row r="29" s="88" customFormat="1" ht="15" customHeight="1" spans="1:9">
      <c r="A29" s="92"/>
      <c r="B29" s="114"/>
      <c r="C29" s="114"/>
      <c r="D29" s="92"/>
      <c r="E29" s="92"/>
      <c r="F29" s="92"/>
      <c r="G29" s="92"/>
      <c r="H29" s="92"/>
      <c r="I29" s="92"/>
    </row>
    <row r="30" s="88" customFormat="1" ht="15" customHeight="1" spans="1:9">
      <c r="A30" s="92"/>
      <c r="B30" s="114"/>
      <c r="C30" s="114"/>
      <c r="D30" s="92"/>
      <c r="E30" s="92"/>
      <c r="F30" s="92"/>
      <c r="G30" s="92"/>
      <c r="H30" s="92"/>
      <c r="I30" s="92"/>
    </row>
    <row r="31" s="88" customFormat="1" ht="15" customHeight="1" spans="1:9">
      <c r="A31" s="92"/>
      <c r="B31" s="114"/>
      <c r="C31" s="114"/>
      <c r="D31" s="92"/>
      <c r="E31" s="92"/>
      <c r="F31" s="92"/>
      <c r="G31" s="92"/>
      <c r="H31" s="92"/>
      <c r="I31" s="92"/>
    </row>
    <row r="32" s="88" customFormat="1" ht="15" customHeight="1" spans="1:9">
      <c r="A32" s="92"/>
      <c r="B32" s="114"/>
      <c r="C32" s="114"/>
      <c r="D32" s="92"/>
      <c r="E32" s="92"/>
      <c r="F32" s="92"/>
      <c r="G32" s="92"/>
      <c r="H32" s="92"/>
      <c r="I32" s="92"/>
    </row>
    <row r="33" s="88" customFormat="1" ht="15" customHeight="1" spans="1:9">
      <c r="A33" s="92"/>
      <c r="B33" s="114"/>
      <c r="C33" s="114"/>
      <c r="D33" s="92"/>
      <c r="E33" s="92"/>
      <c r="F33" s="92"/>
      <c r="G33" s="92"/>
      <c r="H33" s="92"/>
      <c r="I33" s="92"/>
    </row>
    <row r="34" s="88" customFormat="1" ht="15" customHeight="1" spans="1:9">
      <c r="A34" s="92"/>
      <c r="B34" s="114"/>
      <c r="C34" s="114"/>
      <c r="D34" s="92"/>
      <c r="E34" s="92"/>
      <c r="F34" s="92"/>
      <c r="G34" s="92"/>
      <c r="H34" s="92"/>
      <c r="I34" s="92"/>
    </row>
    <row r="35" s="88" customFormat="1" ht="15" customHeight="1" spans="1:9">
      <c r="A35" s="92"/>
      <c r="B35" s="114"/>
      <c r="C35" s="114"/>
      <c r="D35" s="92"/>
      <c r="E35" s="92"/>
      <c r="F35" s="92"/>
      <c r="G35" s="92"/>
      <c r="H35" s="92"/>
      <c r="I35" s="92"/>
    </row>
    <row r="36" s="88" customFormat="1" ht="15" customHeight="1" spans="1:9">
      <c r="A36" s="92"/>
      <c r="B36" s="114"/>
      <c r="C36" s="114"/>
      <c r="D36" s="92"/>
      <c r="E36" s="92"/>
      <c r="F36" s="92"/>
      <c r="G36" s="92"/>
      <c r="H36" s="92"/>
      <c r="I36" s="92"/>
    </row>
    <row r="37" s="88" customFormat="1" ht="15" customHeight="1" spans="1:9">
      <c r="A37" s="92"/>
      <c r="B37" s="114"/>
      <c r="C37" s="114"/>
      <c r="D37" s="92"/>
      <c r="E37" s="92"/>
      <c r="F37" s="92"/>
      <c r="G37" s="92"/>
      <c r="H37" s="92"/>
      <c r="I37" s="92"/>
    </row>
    <row r="38" s="88" customFormat="1" ht="15" customHeight="1" spans="1:9">
      <c r="A38" s="92"/>
      <c r="B38" s="114"/>
      <c r="C38" s="114"/>
      <c r="D38" s="92"/>
      <c r="E38" s="92"/>
      <c r="F38" s="92"/>
      <c r="G38" s="92"/>
      <c r="H38" s="92"/>
      <c r="I38" s="92"/>
    </row>
    <row r="39" s="88" customFormat="1" ht="15" customHeight="1" spans="1:9">
      <c r="A39" s="92"/>
      <c r="B39" s="114"/>
      <c r="C39" s="114"/>
      <c r="D39" s="92"/>
      <c r="E39" s="92"/>
      <c r="F39" s="92"/>
      <c r="G39" s="92"/>
      <c r="H39" s="92"/>
      <c r="I39" s="92"/>
    </row>
    <row r="40" s="88" customFormat="1" ht="15" customHeight="1" spans="1:9">
      <c r="A40" s="92"/>
      <c r="B40" s="114"/>
      <c r="C40" s="114"/>
      <c r="D40" s="92"/>
      <c r="E40" s="92"/>
      <c r="F40" s="92"/>
      <c r="G40" s="92"/>
      <c r="H40" s="92"/>
      <c r="I40" s="92"/>
    </row>
    <row r="41" s="88" customFormat="1" ht="15" customHeight="1" spans="1:9">
      <c r="A41" s="92"/>
      <c r="B41" s="114"/>
      <c r="C41" s="114"/>
      <c r="D41" s="92"/>
      <c r="E41" s="92"/>
      <c r="F41" s="92"/>
      <c r="G41" s="92"/>
      <c r="H41" s="92"/>
      <c r="I41" s="92"/>
    </row>
    <row r="42" s="88" customFormat="1" ht="15" customHeight="1" spans="1:9">
      <c r="A42" s="92"/>
      <c r="B42" s="114"/>
      <c r="C42" s="114"/>
      <c r="D42" s="92"/>
      <c r="E42" s="92"/>
      <c r="F42" s="92"/>
      <c r="G42" s="92"/>
      <c r="H42" s="92"/>
      <c r="I42" s="92"/>
    </row>
    <row r="43" s="88" customFormat="1" ht="15" customHeight="1" spans="1:9">
      <c r="A43" s="92"/>
      <c r="B43" s="114"/>
      <c r="C43" s="114"/>
      <c r="D43" s="92"/>
      <c r="E43" s="92"/>
      <c r="F43" s="92"/>
      <c r="G43" s="92"/>
      <c r="H43" s="92"/>
      <c r="I43" s="92"/>
    </row>
    <row r="44" s="88" customFormat="1" ht="15" customHeight="1" spans="1:9">
      <c r="A44" s="92"/>
      <c r="B44" s="114"/>
      <c r="C44" s="114"/>
      <c r="D44" s="92"/>
      <c r="E44" s="92"/>
      <c r="F44" s="92"/>
      <c r="G44" s="92"/>
      <c r="H44" s="92"/>
      <c r="I44" s="92"/>
    </row>
    <row r="45" s="88" customFormat="1" ht="15" customHeight="1" spans="1:9">
      <c r="A45" s="92"/>
      <c r="B45" s="114"/>
      <c r="C45" s="114"/>
      <c r="D45" s="92"/>
      <c r="E45" s="92"/>
      <c r="F45" s="92"/>
      <c r="G45" s="92"/>
      <c r="H45" s="92"/>
      <c r="I45" s="92"/>
    </row>
    <row r="46" s="88" customFormat="1" ht="15" customHeight="1" spans="1:9">
      <c r="A46" s="92"/>
      <c r="B46" s="114"/>
      <c r="C46" s="114"/>
      <c r="D46" s="92"/>
      <c r="E46" s="92"/>
      <c r="F46" s="92"/>
      <c r="G46" s="92"/>
      <c r="H46" s="92"/>
      <c r="I46" s="92"/>
    </row>
    <row r="47" s="88" customFormat="1" spans="2:3">
      <c r="B47" s="115"/>
      <c r="C47" s="115"/>
    </row>
    <row r="48" s="88" customFormat="1" spans="2:3">
      <c r="B48" s="115"/>
      <c r="C48" s="115"/>
    </row>
    <row r="49" s="88" customFormat="1" spans="2:3">
      <c r="B49" s="115"/>
      <c r="C49" s="115"/>
    </row>
    <row r="50" s="88" customFormat="1" spans="2:3">
      <c r="B50" s="115"/>
      <c r="C50" s="115"/>
    </row>
    <row r="51" s="88" customFormat="1" spans="2:3">
      <c r="B51" s="115"/>
      <c r="C51" s="115"/>
    </row>
    <row r="52" s="88" customFormat="1" spans="2:3">
      <c r="B52" s="115"/>
      <c r="C52" s="115"/>
    </row>
    <row r="53" s="88" customFormat="1" spans="2:3">
      <c r="B53" s="115"/>
      <c r="C53" s="115"/>
    </row>
    <row r="54" s="88" customFormat="1" spans="2:3">
      <c r="B54" s="115"/>
      <c r="C54" s="115"/>
    </row>
    <row r="55" s="88" customFormat="1" spans="2:3">
      <c r="B55" s="115"/>
      <c r="C55" s="115"/>
    </row>
    <row r="56" s="88" customFormat="1" spans="2:3">
      <c r="B56" s="115"/>
      <c r="C56" s="115"/>
    </row>
    <row r="57" s="88" customFormat="1" spans="2:3">
      <c r="B57" s="115"/>
      <c r="C57" s="115"/>
    </row>
    <row r="58" s="88" customFormat="1" spans="2:3">
      <c r="B58" s="115"/>
      <c r="C58" s="115"/>
    </row>
    <row r="59" s="88" customFormat="1" spans="2:3">
      <c r="B59" s="115"/>
      <c r="C59" s="115"/>
    </row>
    <row r="60" s="88" customFormat="1" spans="1:5">
      <c r="A60"/>
      <c r="B60" s="107"/>
      <c r="C60" s="107"/>
      <c r="D60"/>
      <c r="E60"/>
    </row>
  </sheetData>
  <mergeCells count="3">
    <mergeCell ref="A1:C1"/>
    <mergeCell ref="A2:D2"/>
    <mergeCell ref="A4:D4"/>
  </mergeCells>
  <printOptions horizontalCentered="1"/>
  <pageMargins left="0.984027777777778" right="0.984027777777778" top="0.629166666666667" bottom="0.786805555555556" header="0.507638888888889" footer="0.2"/>
  <pageSetup paperSize="9" orientation="landscape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1"/>
  <sheetViews>
    <sheetView showZeros="0" workbookViewId="0">
      <selection activeCell="G8" sqref="G8"/>
    </sheetView>
  </sheetViews>
  <sheetFormatPr defaultColWidth="9" defaultRowHeight="14.25"/>
  <cols>
    <col min="1" max="1" width="32.25" customWidth="1"/>
    <col min="2" max="2" width="24.25" customWidth="1"/>
    <col min="3" max="4" width="28.25" customWidth="1"/>
    <col min="5" max="5" width="10.125" customWidth="1"/>
  </cols>
  <sheetData>
    <row r="1" s="19" customFormat="1" ht="18.75" spans="1:3">
      <c r="A1" s="20"/>
      <c r="B1" s="20"/>
      <c r="C1" s="20"/>
    </row>
    <row r="2" s="88" customFormat="1" ht="32.25" customHeight="1" spans="1:9">
      <c r="A2" s="33" t="s">
        <v>887</v>
      </c>
      <c r="B2" s="33"/>
      <c r="C2" s="33"/>
      <c r="D2" s="33"/>
      <c r="E2" s="116"/>
      <c r="F2" s="92"/>
      <c r="G2" s="92"/>
      <c r="H2" s="92"/>
      <c r="I2" s="92"/>
    </row>
    <row r="3" ht="25.5" customHeight="1" spans="1:9">
      <c r="A3" s="93" t="s">
        <v>888</v>
      </c>
      <c r="B3" s="36"/>
      <c r="C3" s="36"/>
      <c r="D3" s="36" t="s">
        <v>142</v>
      </c>
      <c r="E3" s="36"/>
      <c r="F3" s="22"/>
      <c r="G3" s="22"/>
      <c r="H3" s="22"/>
      <c r="I3" s="22"/>
    </row>
    <row r="4" s="90" customFormat="1" ht="18.75" customHeight="1" spans="1:9">
      <c r="A4" s="95" t="s">
        <v>889</v>
      </c>
      <c r="B4" s="95"/>
      <c r="C4" s="95"/>
      <c r="D4" s="95"/>
      <c r="E4" s="117"/>
      <c r="F4" s="106"/>
      <c r="G4" s="106"/>
      <c r="H4" s="106"/>
      <c r="I4" s="106"/>
    </row>
    <row r="5" s="90" customFormat="1" ht="18.75" customHeight="1" spans="1:9">
      <c r="A5" s="95" t="s">
        <v>890</v>
      </c>
      <c r="B5" s="95" t="s">
        <v>860</v>
      </c>
      <c r="C5" s="95" t="s">
        <v>891</v>
      </c>
      <c r="D5" s="97" t="s">
        <v>882</v>
      </c>
      <c r="E5" s="117"/>
      <c r="F5" s="106"/>
      <c r="G5" s="106"/>
      <c r="H5" s="106"/>
      <c r="I5" s="106"/>
    </row>
    <row r="6" s="89" customFormat="1" ht="18.75" customHeight="1" spans="1:9">
      <c r="A6" s="98" t="s">
        <v>892</v>
      </c>
      <c r="B6" s="99"/>
      <c r="C6" s="118"/>
      <c r="D6" s="101"/>
      <c r="E6" s="92"/>
      <c r="F6" s="92"/>
      <c r="G6" s="92"/>
      <c r="H6" s="92"/>
      <c r="I6" s="92"/>
    </row>
    <row r="7" s="89" customFormat="1" ht="18.75" customHeight="1" spans="1:9">
      <c r="A7" s="102" t="s">
        <v>893</v>
      </c>
      <c r="B7" s="99"/>
      <c r="C7" s="118"/>
      <c r="D7" s="101"/>
      <c r="E7" s="92"/>
      <c r="F7" s="92"/>
      <c r="G7" s="92"/>
      <c r="H7" s="92"/>
      <c r="I7" s="92"/>
    </row>
    <row r="8" s="89" customFormat="1" ht="18.75" customHeight="1" spans="1:9">
      <c r="A8" s="98" t="s">
        <v>894</v>
      </c>
      <c r="B8" s="99"/>
      <c r="C8" s="118"/>
      <c r="D8" s="101"/>
      <c r="E8" s="92"/>
      <c r="F8" s="92"/>
      <c r="G8" s="92"/>
      <c r="H8" s="92"/>
      <c r="I8" s="92"/>
    </row>
    <row r="9" s="89" customFormat="1" ht="18.75" customHeight="1" spans="1:9">
      <c r="A9" s="98" t="s">
        <v>895</v>
      </c>
      <c r="B9" s="99"/>
      <c r="C9" s="118"/>
      <c r="D9" s="101"/>
      <c r="E9" s="92"/>
      <c r="F9" s="92"/>
      <c r="G9" s="92"/>
      <c r="H9" s="92"/>
      <c r="I9" s="92"/>
    </row>
    <row r="10" s="89" customFormat="1" ht="18.75" customHeight="1" spans="1:9">
      <c r="A10" s="98" t="s">
        <v>896</v>
      </c>
      <c r="B10" s="99"/>
      <c r="C10" s="118"/>
      <c r="D10" s="101"/>
      <c r="E10" s="92"/>
      <c r="F10" s="92"/>
      <c r="G10" s="92"/>
      <c r="H10" s="92"/>
      <c r="I10" s="92"/>
    </row>
    <row r="11" s="89" customFormat="1" ht="18.75" customHeight="1" spans="1:9">
      <c r="A11" s="98" t="s">
        <v>895</v>
      </c>
      <c r="B11" s="99"/>
      <c r="C11" s="118"/>
      <c r="D11" s="101"/>
      <c r="E11" s="92"/>
      <c r="F11" s="92"/>
      <c r="G11" s="92"/>
      <c r="H11" s="92"/>
      <c r="I11" s="92"/>
    </row>
    <row r="12" s="89" customFormat="1" ht="18.75" customHeight="1" spans="1:9">
      <c r="A12" s="98" t="s">
        <v>897</v>
      </c>
      <c r="B12" s="99"/>
      <c r="C12" s="118"/>
      <c r="D12" s="101"/>
      <c r="E12" s="92"/>
      <c r="F12" s="92"/>
      <c r="G12" s="92"/>
      <c r="H12" s="92"/>
      <c r="I12" s="92"/>
    </row>
    <row r="13" s="89" customFormat="1" ht="18.75" customHeight="1" spans="1:9">
      <c r="A13" s="98" t="s">
        <v>895</v>
      </c>
      <c r="B13" s="99"/>
      <c r="C13" s="118"/>
      <c r="D13" s="101"/>
      <c r="E13" s="92"/>
      <c r="F13" s="92"/>
      <c r="G13" s="92"/>
      <c r="H13" s="92"/>
      <c r="I13" s="92"/>
    </row>
    <row r="14" s="89" customFormat="1" ht="18.75" customHeight="1" spans="1:9">
      <c r="A14" s="98"/>
      <c r="B14" s="99"/>
      <c r="C14" s="118"/>
      <c r="D14" s="101"/>
      <c r="E14" s="92"/>
      <c r="F14" s="92"/>
      <c r="G14" s="92"/>
      <c r="H14" s="92"/>
      <c r="I14" s="92"/>
    </row>
    <row r="15" s="89" customFormat="1" ht="18.75" customHeight="1" spans="1:9">
      <c r="A15" s="98"/>
      <c r="B15" s="99"/>
      <c r="C15" s="118"/>
      <c r="D15" s="101"/>
      <c r="E15" s="92"/>
      <c r="F15" s="92"/>
      <c r="G15" s="92"/>
      <c r="H15" s="92"/>
      <c r="I15" s="92"/>
    </row>
    <row r="16" s="89" customFormat="1" ht="18.75" customHeight="1" spans="1:9">
      <c r="A16" s="98"/>
      <c r="B16" s="99"/>
      <c r="C16" s="118"/>
      <c r="D16" s="101"/>
      <c r="E16" s="92"/>
      <c r="F16" s="92"/>
      <c r="G16" s="92"/>
      <c r="H16" s="92"/>
      <c r="I16" s="92"/>
    </row>
    <row r="17" s="89" customFormat="1" ht="18.75" customHeight="1" spans="1:9">
      <c r="A17" s="98"/>
      <c r="B17" s="99"/>
      <c r="C17" s="118"/>
      <c r="D17" s="101"/>
      <c r="E17" s="92"/>
      <c r="F17" s="92"/>
      <c r="G17" s="92"/>
      <c r="H17" s="92"/>
      <c r="I17" s="92"/>
    </row>
    <row r="18" s="89" customFormat="1" ht="18.75" customHeight="1" spans="1:9">
      <c r="A18" s="102"/>
      <c r="B18" s="99"/>
      <c r="C18" s="118"/>
      <c r="D18" s="101"/>
      <c r="E18" s="92"/>
      <c r="F18" s="92"/>
      <c r="G18" s="92"/>
      <c r="H18" s="92"/>
      <c r="I18" s="92"/>
    </row>
    <row r="19" s="90" customFormat="1" ht="18.75" customHeight="1" spans="1:9">
      <c r="A19" s="96" t="s">
        <v>838</v>
      </c>
      <c r="B19" s="103"/>
      <c r="C19" s="95"/>
      <c r="D19" s="105"/>
      <c r="E19" s="106"/>
      <c r="F19" s="106"/>
      <c r="G19" s="106"/>
      <c r="H19" s="106"/>
      <c r="I19" s="106"/>
    </row>
    <row r="20" s="89" customFormat="1" ht="18.75" customHeight="1" spans="1:9">
      <c r="A20" s="98" t="s">
        <v>898</v>
      </c>
      <c r="B20" s="99"/>
      <c r="C20" s="118"/>
      <c r="D20" s="101"/>
      <c r="E20" s="92"/>
      <c r="F20" s="92"/>
      <c r="G20" s="92"/>
      <c r="H20" s="92"/>
      <c r="I20" s="92"/>
    </row>
    <row r="21" s="89" customFormat="1" ht="18.75" customHeight="1" spans="1:9">
      <c r="A21" s="102" t="s">
        <v>899</v>
      </c>
      <c r="B21" s="99"/>
      <c r="C21" s="118"/>
      <c r="D21" s="101"/>
      <c r="E21" s="92"/>
      <c r="F21" s="92"/>
      <c r="G21" s="92"/>
      <c r="H21" s="92"/>
      <c r="I21" s="92"/>
    </row>
    <row r="22" s="90" customFormat="1" ht="18.75" customHeight="1" spans="1:9">
      <c r="A22" s="96" t="s">
        <v>843</v>
      </c>
      <c r="B22" s="104"/>
      <c r="C22" s="95"/>
      <c r="D22" s="105"/>
      <c r="E22" s="106"/>
      <c r="F22" s="106"/>
      <c r="G22" s="106"/>
      <c r="H22" s="106"/>
      <c r="I22" s="106"/>
    </row>
    <row r="23" s="88" customFormat="1" ht="15" customHeight="1" spans="1:9">
      <c r="A23" s="106" t="s">
        <v>900</v>
      </c>
      <c r="B23" s="92"/>
      <c r="C23" s="119"/>
      <c r="D23" s="92"/>
      <c r="E23" s="92"/>
      <c r="F23" s="92"/>
      <c r="G23" s="92"/>
      <c r="H23" s="92"/>
      <c r="I23" s="92"/>
    </row>
    <row r="24" s="88" customFormat="1" ht="15" customHeight="1" spans="1:9">
      <c r="A24" s="92"/>
      <c r="B24" s="92"/>
      <c r="C24" s="92"/>
      <c r="D24" s="92"/>
      <c r="E24" s="92"/>
      <c r="F24" s="92"/>
      <c r="G24" s="92"/>
      <c r="H24" s="92"/>
      <c r="I24" s="92"/>
    </row>
    <row r="25" s="88" customFormat="1" ht="15" customHeight="1" spans="1:9">
      <c r="A25" s="92"/>
      <c r="B25" s="92"/>
      <c r="C25" s="92"/>
      <c r="D25" s="92"/>
      <c r="E25" s="92"/>
      <c r="F25" s="92"/>
      <c r="G25" s="92"/>
      <c r="H25" s="92"/>
      <c r="I25" s="92"/>
    </row>
    <row r="26" s="88" customFormat="1" ht="15" customHeight="1" spans="1:9">
      <c r="A26" s="92"/>
      <c r="B26" s="92"/>
      <c r="C26" s="92"/>
      <c r="D26" s="92"/>
      <c r="E26" s="92"/>
      <c r="F26" s="92"/>
      <c r="G26" s="92"/>
      <c r="H26" s="92"/>
      <c r="I26" s="92"/>
    </row>
    <row r="27" s="88" customFormat="1" ht="15" customHeight="1" spans="1:9">
      <c r="A27" s="92"/>
      <c r="B27" s="92"/>
      <c r="C27" s="92"/>
      <c r="D27" s="92"/>
      <c r="E27" s="92"/>
      <c r="F27" s="92"/>
      <c r="G27" s="92"/>
      <c r="H27" s="92"/>
      <c r="I27" s="92"/>
    </row>
    <row r="28" s="88" customFormat="1" ht="15" customHeight="1" spans="1:9">
      <c r="A28" s="92"/>
      <c r="B28" s="92"/>
      <c r="C28" s="92"/>
      <c r="D28" s="92"/>
      <c r="E28" s="92"/>
      <c r="F28" s="92"/>
      <c r="G28" s="92"/>
      <c r="H28" s="92"/>
      <c r="I28" s="92"/>
    </row>
    <row r="29" s="88" customFormat="1" ht="15" customHeight="1" spans="1:9">
      <c r="A29" s="92"/>
      <c r="B29" s="92"/>
      <c r="C29" s="92"/>
      <c r="D29" s="92"/>
      <c r="E29" s="92"/>
      <c r="F29" s="92"/>
      <c r="G29" s="92"/>
      <c r="H29" s="92"/>
      <c r="I29" s="92"/>
    </row>
    <row r="30" s="88" customFormat="1" ht="15" customHeight="1" spans="1:9">
      <c r="A30" s="92"/>
      <c r="B30" s="92"/>
      <c r="C30" s="92"/>
      <c r="D30" s="92"/>
      <c r="E30" s="92"/>
      <c r="F30" s="92"/>
      <c r="G30" s="92"/>
      <c r="H30" s="92"/>
      <c r="I30" s="92"/>
    </row>
    <row r="31" s="88" customFormat="1" ht="15" customHeight="1" spans="1:9">
      <c r="A31" s="92"/>
      <c r="B31" s="92"/>
      <c r="C31" s="92"/>
      <c r="D31" s="92"/>
      <c r="E31" s="92"/>
      <c r="F31" s="92"/>
      <c r="G31" s="92"/>
      <c r="H31" s="92"/>
      <c r="I31" s="92"/>
    </row>
    <row r="32" s="88" customFormat="1" ht="15" customHeight="1" spans="1:9">
      <c r="A32" s="92"/>
      <c r="B32" s="92"/>
      <c r="C32" s="92"/>
      <c r="D32" s="92"/>
      <c r="E32" s="92"/>
      <c r="F32" s="92"/>
      <c r="G32" s="92"/>
      <c r="H32" s="92"/>
      <c r="I32" s="92"/>
    </row>
    <row r="33" s="88" customFormat="1" ht="15" customHeight="1" spans="1:9">
      <c r="A33" s="92"/>
      <c r="B33" s="92"/>
      <c r="C33" s="92"/>
      <c r="D33" s="92"/>
      <c r="E33" s="92"/>
      <c r="F33" s="92"/>
      <c r="G33" s="92"/>
      <c r="H33" s="92"/>
      <c r="I33" s="92"/>
    </row>
    <row r="34" s="88" customFormat="1" ht="15" customHeight="1" spans="1:9">
      <c r="A34" s="92"/>
      <c r="B34" s="92"/>
      <c r="C34" s="92"/>
      <c r="D34" s="92"/>
      <c r="E34" s="92"/>
      <c r="F34" s="92"/>
      <c r="G34" s="92"/>
      <c r="H34" s="92"/>
      <c r="I34" s="92"/>
    </row>
    <row r="35" s="88" customFormat="1" ht="15" customHeight="1" spans="1:9">
      <c r="A35" s="92"/>
      <c r="B35" s="92"/>
      <c r="C35" s="92"/>
      <c r="D35" s="92"/>
      <c r="E35" s="92"/>
      <c r="F35" s="92"/>
      <c r="G35" s="92"/>
      <c r="H35" s="92"/>
      <c r="I35" s="92"/>
    </row>
    <row r="36" s="88" customFormat="1" ht="15" customHeight="1" spans="1:9">
      <c r="A36" s="92"/>
      <c r="B36" s="92"/>
      <c r="C36" s="92"/>
      <c r="D36" s="92"/>
      <c r="E36" s="92"/>
      <c r="F36" s="92"/>
      <c r="G36" s="92"/>
      <c r="H36" s="92"/>
      <c r="I36" s="92"/>
    </row>
    <row r="37" s="88" customFormat="1" ht="15" customHeight="1" spans="1:9">
      <c r="A37" s="92"/>
      <c r="B37" s="92"/>
      <c r="C37" s="92"/>
      <c r="D37" s="92"/>
      <c r="E37" s="92"/>
      <c r="F37" s="92"/>
      <c r="G37" s="92"/>
      <c r="H37" s="92"/>
      <c r="I37" s="92"/>
    </row>
    <row r="38" s="88" customFormat="1" ht="15" customHeight="1" spans="1:9">
      <c r="A38" s="92"/>
      <c r="B38" s="92"/>
      <c r="C38" s="92"/>
      <c r="D38" s="92"/>
      <c r="E38" s="92"/>
      <c r="F38" s="92"/>
      <c r="G38" s="92"/>
      <c r="H38" s="92"/>
      <c r="I38" s="92"/>
    </row>
    <row r="39" s="88" customFormat="1" ht="15" customHeight="1" spans="1:9">
      <c r="A39" s="92"/>
      <c r="B39" s="92"/>
      <c r="C39" s="92"/>
      <c r="D39" s="92"/>
      <c r="E39" s="92"/>
      <c r="F39" s="92"/>
      <c r="G39" s="92"/>
      <c r="H39" s="92"/>
      <c r="I39" s="92"/>
    </row>
    <row r="40" s="88" customFormat="1" ht="15" customHeight="1" spans="1:9">
      <c r="A40" s="92"/>
      <c r="B40" s="92"/>
      <c r="C40" s="92"/>
      <c r="D40" s="92"/>
      <c r="E40" s="92"/>
      <c r="F40" s="92"/>
      <c r="G40" s="92"/>
      <c r="H40" s="92"/>
      <c r="I40" s="92"/>
    </row>
    <row r="41" s="88" customFormat="1" ht="15" customHeight="1" spans="1:9">
      <c r="A41" s="92"/>
      <c r="B41" s="92"/>
      <c r="C41" s="92"/>
      <c r="D41" s="92"/>
      <c r="E41" s="92"/>
      <c r="F41" s="92"/>
      <c r="G41" s="92"/>
      <c r="H41" s="92"/>
      <c r="I41" s="92"/>
    </row>
    <row r="42" s="88" customFormat="1" ht="15" customHeight="1" spans="1:9">
      <c r="A42" s="92"/>
      <c r="B42" s="92"/>
      <c r="C42" s="92"/>
      <c r="D42" s="92"/>
      <c r="E42" s="92"/>
      <c r="F42" s="92"/>
      <c r="G42" s="92"/>
      <c r="H42" s="92"/>
      <c r="I42" s="92"/>
    </row>
    <row r="43" s="88" customFormat="1" ht="15" customHeight="1" spans="1:9">
      <c r="A43" s="92"/>
      <c r="B43" s="92"/>
      <c r="C43" s="92"/>
      <c r="D43" s="92"/>
      <c r="E43" s="92"/>
      <c r="F43" s="92"/>
      <c r="G43" s="92"/>
      <c r="H43" s="92"/>
      <c r="I43" s="92"/>
    </row>
    <row r="44" s="88" customFormat="1" ht="15" customHeight="1" spans="1:9">
      <c r="A44" s="92"/>
      <c r="B44" s="92"/>
      <c r="C44" s="92"/>
      <c r="D44" s="92"/>
      <c r="E44" s="92"/>
      <c r="F44" s="92"/>
      <c r="G44" s="92"/>
      <c r="H44" s="92"/>
      <c r="I44" s="92"/>
    </row>
    <row r="45" s="88" customFormat="1" ht="15" customHeight="1" spans="1:9">
      <c r="A45" s="92"/>
      <c r="B45" s="92"/>
      <c r="C45" s="92"/>
      <c r="D45" s="92"/>
      <c r="E45" s="92"/>
      <c r="F45" s="92"/>
      <c r="G45" s="92"/>
      <c r="H45" s="92"/>
      <c r="I45" s="92"/>
    </row>
    <row r="46" s="88" customFormat="1" ht="15" customHeight="1" spans="1:9">
      <c r="A46" s="92"/>
      <c r="B46" s="92"/>
      <c r="C46" s="92"/>
      <c r="D46" s="92"/>
      <c r="E46" s="92"/>
      <c r="F46" s="92"/>
      <c r="G46" s="92"/>
      <c r="H46" s="92"/>
      <c r="I46" s="92"/>
    </row>
    <row r="47" s="88" customFormat="1" ht="15" customHeight="1" spans="1:9">
      <c r="A47" s="92"/>
      <c r="B47" s="92"/>
      <c r="C47" s="92"/>
      <c r="D47" s="92"/>
      <c r="E47" s="92"/>
      <c r="F47" s="92"/>
      <c r="G47" s="92"/>
      <c r="H47" s="92"/>
      <c r="I47" s="92"/>
    </row>
    <row r="48" s="88" customFormat="1"/>
    <row r="49" s="88" customFormat="1"/>
    <row r="50" s="88" customFormat="1"/>
    <row r="51" s="88" customFormat="1"/>
    <row r="52" s="88" customFormat="1"/>
    <row r="53" s="88" customFormat="1"/>
    <row r="54" s="88" customFormat="1"/>
    <row r="55" s="88" customFormat="1"/>
    <row r="56" s="88" customFormat="1"/>
    <row r="57" s="88" customFormat="1"/>
    <row r="58" s="88" customFormat="1"/>
    <row r="59" s="88" customFormat="1"/>
    <row r="60" s="88" customFormat="1"/>
    <row r="61" s="88" customFormat="1" spans="1:5">
      <c r="A61"/>
      <c r="B61"/>
      <c r="C61"/>
      <c r="D61"/>
      <c r="E61"/>
    </row>
  </sheetData>
  <mergeCells count="3">
    <mergeCell ref="A1:C1"/>
    <mergeCell ref="A2:D2"/>
    <mergeCell ref="A4:D4"/>
  </mergeCells>
  <printOptions horizontalCentered="1"/>
  <pageMargins left="0.984027777777778" right="0.984027777777778" top="0.629166666666667" bottom="0.786805555555556" header="0.507638888888889" footer="0.2"/>
  <pageSetup paperSize="9" orientation="landscape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showZeros="0" workbookViewId="0">
      <selection activeCell="E9" sqref="E9"/>
    </sheetView>
  </sheetViews>
  <sheetFormatPr defaultColWidth="9" defaultRowHeight="14.25"/>
  <cols>
    <col min="1" max="1" width="33.25" customWidth="1"/>
    <col min="2" max="3" width="30.5" style="107" customWidth="1"/>
    <col min="4" max="4" width="24.75" customWidth="1"/>
    <col min="5" max="5" width="10.125" customWidth="1"/>
  </cols>
  <sheetData>
    <row r="1" s="19" customFormat="1" ht="18.75" spans="1:3">
      <c r="A1" s="20"/>
      <c r="B1" s="20"/>
      <c r="C1" s="20"/>
    </row>
    <row r="2" s="88" customFormat="1" ht="30" customHeight="1" spans="1:9">
      <c r="A2" s="33" t="s">
        <v>901</v>
      </c>
      <c r="B2" s="33"/>
      <c r="C2" s="33"/>
      <c r="D2" s="33"/>
      <c r="E2" s="91"/>
      <c r="F2" s="92"/>
      <c r="G2" s="92"/>
      <c r="H2" s="92"/>
      <c r="I2" s="92"/>
    </row>
    <row r="3" ht="22.5" customHeight="1" spans="1:9">
      <c r="A3" s="93" t="s">
        <v>902</v>
      </c>
      <c r="B3" s="108"/>
      <c r="C3" s="108"/>
      <c r="D3" s="94" t="s">
        <v>49</v>
      </c>
      <c r="E3" s="36"/>
      <c r="F3" s="22"/>
      <c r="G3" s="22"/>
      <c r="H3" s="22"/>
      <c r="I3" s="22"/>
    </row>
    <row r="4" s="89" customFormat="1" ht="19.5" customHeight="1" spans="1:9">
      <c r="A4" s="95" t="s">
        <v>880</v>
      </c>
      <c r="B4" s="95"/>
      <c r="C4" s="95"/>
      <c r="D4" s="95"/>
      <c r="E4" s="92"/>
      <c r="F4" s="92"/>
      <c r="G4" s="92"/>
      <c r="H4" s="92"/>
      <c r="I4" s="92"/>
    </row>
    <row r="5" s="89" customFormat="1" ht="33" customHeight="1" spans="1:9">
      <c r="A5" s="96" t="s">
        <v>789</v>
      </c>
      <c r="B5" s="96" t="s">
        <v>903</v>
      </c>
      <c r="C5" s="96" t="s">
        <v>117</v>
      </c>
      <c r="D5" s="97" t="s">
        <v>59</v>
      </c>
      <c r="E5" s="92"/>
      <c r="F5" s="92"/>
      <c r="G5" s="92"/>
      <c r="H5" s="92"/>
      <c r="I5" s="92"/>
    </row>
    <row r="6" s="89" customFormat="1" ht="19.5" customHeight="1" spans="1:9">
      <c r="A6" s="102" t="s">
        <v>883</v>
      </c>
      <c r="B6" s="99"/>
      <c r="C6" s="100"/>
      <c r="D6" s="101"/>
      <c r="E6" s="92"/>
      <c r="F6" s="92"/>
      <c r="G6" s="92"/>
      <c r="H6" s="92"/>
      <c r="I6" s="92"/>
    </row>
    <row r="7" s="89" customFormat="1" ht="19.5" customHeight="1" spans="1:9">
      <c r="A7" s="102" t="s">
        <v>884</v>
      </c>
      <c r="B7" s="109"/>
      <c r="C7" s="100"/>
      <c r="D7" s="101"/>
      <c r="E7" s="92"/>
      <c r="F7" s="92"/>
      <c r="G7" s="92"/>
      <c r="H7" s="92"/>
      <c r="I7" s="92"/>
    </row>
    <row r="8" s="89" customFormat="1" ht="19.5" customHeight="1" spans="1:9">
      <c r="A8" s="110"/>
      <c r="B8" s="100"/>
      <c r="C8" s="100"/>
      <c r="D8" s="101"/>
      <c r="E8" s="92"/>
      <c r="F8" s="92"/>
      <c r="G8" s="92"/>
      <c r="H8" s="92"/>
      <c r="I8" s="92"/>
    </row>
    <row r="9" s="89" customFormat="1" ht="19.5" customHeight="1" spans="1:9">
      <c r="A9" s="111"/>
      <c r="B9" s="109"/>
      <c r="C9" s="100"/>
      <c r="D9" s="101"/>
      <c r="E9" s="92"/>
      <c r="F9" s="92"/>
      <c r="G9" s="92"/>
      <c r="H9" s="92"/>
      <c r="I9" s="92"/>
    </row>
    <row r="10" s="89" customFormat="1" ht="19.5" customHeight="1" spans="1:9">
      <c r="A10" s="111"/>
      <c r="B10" s="109"/>
      <c r="C10" s="100"/>
      <c r="D10" s="101"/>
      <c r="E10" s="92"/>
      <c r="F10" s="92"/>
      <c r="G10" s="92"/>
      <c r="H10" s="92"/>
      <c r="I10" s="92"/>
    </row>
    <row r="11" s="89" customFormat="1" ht="19.5" customHeight="1" spans="1:9">
      <c r="A11" s="111"/>
      <c r="B11" s="109"/>
      <c r="C11" s="100"/>
      <c r="D11" s="101"/>
      <c r="E11" s="92"/>
      <c r="F11" s="92"/>
      <c r="G11" s="92"/>
      <c r="H11" s="92"/>
      <c r="I11" s="92"/>
    </row>
    <row r="12" s="89" customFormat="1" ht="19.5" customHeight="1" spans="1:9">
      <c r="A12" s="111"/>
      <c r="B12" s="109"/>
      <c r="C12" s="100"/>
      <c r="D12" s="101"/>
      <c r="E12" s="92"/>
      <c r="F12" s="92"/>
      <c r="G12" s="92"/>
      <c r="H12" s="92"/>
      <c r="I12" s="92"/>
    </row>
    <row r="13" s="89" customFormat="1" ht="19.5" customHeight="1" spans="1:9">
      <c r="A13" s="111"/>
      <c r="B13" s="109"/>
      <c r="C13" s="100"/>
      <c r="D13" s="101"/>
      <c r="E13" s="92"/>
      <c r="F13" s="92"/>
      <c r="G13" s="92"/>
      <c r="H13" s="92"/>
      <c r="I13" s="92"/>
    </row>
    <row r="14" s="89" customFormat="1" ht="19.5" customHeight="1" spans="1:9">
      <c r="A14" s="111"/>
      <c r="B14" s="109"/>
      <c r="C14" s="100"/>
      <c r="D14" s="101"/>
      <c r="E14" s="92"/>
      <c r="F14" s="92"/>
      <c r="G14" s="92"/>
      <c r="H14" s="92"/>
      <c r="I14" s="92"/>
    </row>
    <row r="15" s="89" customFormat="1" ht="19.5" customHeight="1" spans="1:9">
      <c r="A15" s="111"/>
      <c r="B15" s="109"/>
      <c r="C15" s="100"/>
      <c r="D15" s="101"/>
      <c r="E15" s="92"/>
      <c r="F15" s="92"/>
      <c r="G15" s="92"/>
      <c r="H15" s="92"/>
      <c r="I15" s="92"/>
    </row>
    <row r="16" s="89" customFormat="1" ht="19.5" customHeight="1" spans="1:9">
      <c r="A16" s="111"/>
      <c r="B16" s="109"/>
      <c r="C16" s="100"/>
      <c r="D16" s="101"/>
      <c r="E16" s="92"/>
      <c r="F16" s="92"/>
      <c r="G16" s="92"/>
      <c r="H16" s="92"/>
      <c r="I16" s="92"/>
    </row>
    <row r="17" s="90" customFormat="1" ht="19.5" customHeight="1" spans="1:9">
      <c r="A17" s="96" t="s">
        <v>824</v>
      </c>
      <c r="B17" s="112">
        <f>SUM(B6:B7)</f>
        <v>0</v>
      </c>
      <c r="C17" s="112">
        <f>SUM(C6:C7)</f>
        <v>0</v>
      </c>
      <c r="D17" s="105"/>
      <c r="E17" s="106"/>
      <c r="F17" s="106"/>
      <c r="G17" s="106"/>
      <c r="H17" s="106"/>
      <c r="I17" s="106"/>
    </row>
    <row r="18" s="89" customFormat="1" ht="19.5" customHeight="1" spans="1:9">
      <c r="A18" s="102" t="s">
        <v>885</v>
      </c>
      <c r="B18" s="99"/>
      <c r="C18" s="100"/>
      <c r="D18" s="101"/>
      <c r="E18" s="92"/>
      <c r="F18" s="92"/>
      <c r="G18" s="92"/>
      <c r="H18" s="92"/>
      <c r="I18" s="92"/>
    </row>
    <row r="19" s="90" customFormat="1" ht="19.5" customHeight="1" spans="1:9">
      <c r="A19" s="96" t="s">
        <v>126</v>
      </c>
      <c r="B19" s="113">
        <f>SUM(B9:B18)</f>
        <v>0</v>
      </c>
      <c r="C19" s="112">
        <f>SUM(C17:C18)</f>
        <v>0</v>
      </c>
      <c r="D19" s="105"/>
      <c r="E19" s="106"/>
      <c r="F19" s="106"/>
      <c r="G19" s="106"/>
      <c r="H19" s="106"/>
      <c r="I19" s="106"/>
    </row>
    <row r="20" s="88" customFormat="1" ht="15" customHeight="1" spans="1:9">
      <c r="A20" s="92"/>
      <c r="B20" s="114"/>
      <c r="C20" s="114"/>
      <c r="D20" s="92"/>
      <c r="E20" s="92"/>
      <c r="F20" s="92"/>
      <c r="G20" s="92"/>
      <c r="H20" s="92"/>
      <c r="I20" s="92"/>
    </row>
    <row r="21" s="88" customFormat="1" ht="15" customHeight="1" spans="1:9">
      <c r="A21" s="18" t="s">
        <v>877</v>
      </c>
      <c r="B21" s="114"/>
      <c r="C21" s="114"/>
      <c r="D21" s="92"/>
      <c r="E21" s="92"/>
      <c r="F21" s="92"/>
      <c r="G21" s="92"/>
      <c r="H21" s="92"/>
      <c r="I21" s="92"/>
    </row>
    <row r="22" s="88" customFormat="1" ht="15" customHeight="1" spans="1:9">
      <c r="A22" s="92"/>
      <c r="B22" s="114"/>
      <c r="C22" s="114"/>
      <c r="D22" s="92"/>
      <c r="E22" s="92"/>
      <c r="F22" s="92"/>
      <c r="G22" s="92"/>
      <c r="H22" s="92"/>
      <c r="I22" s="92"/>
    </row>
    <row r="23" s="88" customFormat="1" ht="15" customHeight="1" spans="1:9">
      <c r="A23" s="92"/>
      <c r="B23" s="114"/>
      <c r="C23" s="114"/>
      <c r="D23" s="92"/>
      <c r="E23" s="92"/>
      <c r="F23" s="92"/>
      <c r="G23" s="92"/>
      <c r="H23" s="92"/>
      <c r="I23" s="92"/>
    </row>
    <row r="24" s="88" customFormat="1" ht="15" customHeight="1" spans="1:9">
      <c r="A24" s="92"/>
      <c r="B24" s="114"/>
      <c r="C24" s="114"/>
      <c r="D24" s="92"/>
      <c r="E24" s="92"/>
      <c r="F24" s="92"/>
      <c r="G24" s="92"/>
      <c r="H24" s="92"/>
      <c r="I24" s="92"/>
    </row>
    <row r="25" s="88" customFormat="1" ht="15" customHeight="1" spans="1:9">
      <c r="A25" s="92"/>
      <c r="B25" s="114"/>
      <c r="C25" s="114"/>
      <c r="D25" s="92"/>
      <c r="E25" s="92"/>
      <c r="F25" s="92"/>
      <c r="G25" s="92"/>
      <c r="H25" s="92"/>
      <c r="I25" s="92"/>
    </row>
    <row r="26" s="88" customFormat="1" ht="15" customHeight="1" spans="1:9">
      <c r="A26" s="92"/>
      <c r="B26" s="114"/>
      <c r="C26" s="114"/>
      <c r="D26" s="92"/>
      <c r="E26" s="92"/>
      <c r="F26" s="92"/>
      <c r="G26" s="92"/>
      <c r="H26" s="92"/>
      <c r="I26" s="92"/>
    </row>
    <row r="27" s="88" customFormat="1" ht="15" customHeight="1" spans="1:9">
      <c r="A27" s="92"/>
      <c r="B27" s="114"/>
      <c r="C27" s="114"/>
      <c r="D27" s="92"/>
      <c r="E27" s="92"/>
      <c r="F27" s="92"/>
      <c r="G27" s="92"/>
      <c r="H27" s="92"/>
      <c r="I27" s="92"/>
    </row>
    <row r="28" s="88" customFormat="1" ht="15" customHeight="1" spans="1:9">
      <c r="A28" s="92"/>
      <c r="B28" s="114"/>
      <c r="C28" s="114"/>
      <c r="D28" s="92"/>
      <c r="E28" s="92"/>
      <c r="F28" s="92"/>
      <c r="G28" s="92"/>
      <c r="H28" s="92"/>
      <c r="I28" s="92"/>
    </row>
    <row r="29" s="88" customFormat="1" ht="15" customHeight="1" spans="1:9">
      <c r="A29" s="92"/>
      <c r="B29" s="114"/>
      <c r="C29" s="114"/>
      <c r="D29" s="92"/>
      <c r="E29" s="92"/>
      <c r="F29" s="92"/>
      <c r="G29" s="92"/>
      <c r="H29" s="92"/>
      <c r="I29" s="92"/>
    </row>
    <row r="30" s="88" customFormat="1" ht="15" customHeight="1" spans="1:9">
      <c r="A30" s="92"/>
      <c r="B30" s="114"/>
      <c r="C30" s="114"/>
      <c r="D30" s="92"/>
      <c r="E30" s="92"/>
      <c r="F30" s="92"/>
      <c r="G30" s="92"/>
      <c r="H30" s="92"/>
      <c r="I30" s="92"/>
    </row>
    <row r="31" s="88" customFormat="1" ht="15" customHeight="1" spans="1:9">
      <c r="A31" s="92"/>
      <c r="B31" s="114"/>
      <c r="C31" s="114"/>
      <c r="D31" s="92"/>
      <c r="E31" s="92"/>
      <c r="F31" s="92"/>
      <c r="G31" s="92"/>
      <c r="H31" s="92"/>
      <c r="I31" s="92"/>
    </row>
    <row r="32" s="88" customFormat="1" ht="15" customHeight="1" spans="1:9">
      <c r="A32" s="92"/>
      <c r="B32" s="114"/>
      <c r="C32" s="114"/>
      <c r="D32" s="92"/>
      <c r="E32" s="92"/>
      <c r="F32" s="92"/>
      <c r="G32" s="92"/>
      <c r="H32" s="92"/>
      <c r="I32" s="92"/>
    </row>
    <row r="33" s="88" customFormat="1" ht="15" customHeight="1" spans="1:9">
      <c r="A33" s="92"/>
      <c r="B33" s="114"/>
      <c r="C33" s="114"/>
      <c r="D33" s="92"/>
      <c r="E33" s="92"/>
      <c r="F33" s="92"/>
      <c r="G33" s="92"/>
      <c r="H33" s="92"/>
      <c r="I33" s="92"/>
    </row>
    <row r="34" s="88" customFormat="1" ht="15" customHeight="1" spans="1:9">
      <c r="A34" s="92"/>
      <c r="B34" s="114"/>
      <c r="C34" s="114"/>
      <c r="D34" s="92"/>
      <c r="E34" s="92"/>
      <c r="F34" s="92"/>
      <c r="G34" s="92"/>
      <c r="H34" s="92"/>
      <c r="I34" s="92"/>
    </row>
    <row r="35" s="88" customFormat="1" ht="15" customHeight="1" spans="1:9">
      <c r="A35" s="92"/>
      <c r="B35" s="114"/>
      <c r="C35" s="114"/>
      <c r="D35" s="92"/>
      <c r="E35" s="92"/>
      <c r="F35" s="92"/>
      <c r="G35" s="92"/>
      <c r="H35" s="92"/>
      <c r="I35" s="92"/>
    </row>
    <row r="36" s="88" customFormat="1" ht="15" customHeight="1" spans="1:9">
      <c r="A36" s="92"/>
      <c r="B36" s="114"/>
      <c r="C36" s="114"/>
      <c r="D36" s="92"/>
      <c r="E36" s="92"/>
      <c r="F36" s="92"/>
      <c r="G36" s="92"/>
      <c r="H36" s="92"/>
      <c r="I36" s="92"/>
    </row>
    <row r="37" s="88" customFormat="1" ht="15" customHeight="1" spans="1:9">
      <c r="A37" s="92"/>
      <c r="B37" s="114"/>
      <c r="C37" s="114"/>
      <c r="D37" s="92"/>
      <c r="E37" s="92"/>
      <c r="F37" s="92"/>
      <c r="G37" s="92"/>
      <c r="H37" s="92"/>
      <c r="I37" s="92"/>
    </row>
    <row r="38" s="88" customFormat="1" ht="15" customHeight="1" spans="1:9">
      <c r="A38" s="92"/>
      <c r="B38" s="114"/>
      <c r="C38" s="114"/>
      <c r="D38" s="92"/>
      <c r="E38" s="92"/>
      <c r="F38" s="92"/>
      <c r="G38" s="92"/>
      <c r="H38" s="92"/>
      <c r="I38" s="92"/>
    </row>
    <row r="39" s="88" customFormat="1" ht="15" customHeight="1" spans="1:9">
      <c r="A39" s="92"/>
      <c r="B39" s="114"/>
      <c r="C39" s="114"/>
      <c r="D39" s="92"/>
      <c r="E39" s="92"/>
      <c r="F39" s="92"/>
      <c r="G39" s="92"/>
      <c r="H39" s="92"/>
      <c r="I39" s="92"/>
    </row>
    <row r="40" s="88" customFormat="1" ht="15" customHeight="1" spans="1:9">
      <c r="A40" s="92"/>
      <c r="B40" s="114"/>
      <c r="C40" s="114"/>
      <c r="D40" s="92"/>
      <c r="E40" s="92"/>
      <c r="F40" s="92"/>
      <c r="G40" s="92"/>
      <c r="H40" s="92"/>
      <c r="I40" s="92"/>
    </row>
    <row r="41" s="88" customFormat="1" ht="15" customHeight="1" spans="1:9">
      <c r="A41" s="92"/>
      <c r="B41" s="114"/>
      <c r="C41" s="114"/>
      <c r="D41" s="92"/>
      <c r="E41" s="92"/>
      <c r="F41" s="92"/>
      <c r="G41" s="92"/>
      <c r="H41" s="92"/>
      <c r="I41" s="92"/>
    </row>
    <row r="42" s="88" customFormat="1" ht="15" customHeight="1" spans="1:9">
      <c r="A42" s="92"/>
      <c r="B42" s="114"/>
      <c r="C42" s="114"/>
      <c r="D42" s="92"/>
      <c r="E42" s="92"/>
      <c r="F42" s="92"/>
      <c r="G42" s="92"/>
      <c r="H42" s="92"/>
      <c r="I42" s="92"/>
    </row>
    <row r="43" s="88" customFormat="1" ht="15" customHeight="1" spans="1:9">
      <c r="A43" s="92"/>
      <c r="B43" s="114"/>
      <c r="C43" s="114"/>
      <c r="D43" s="92"/>
      <c r="E43" s="92"/>
      <c r="F43" s="92"/>
      <c r="G43" s="92"/>
      <c r="H43" s="92"/>
      <c r="I43" s="92"/>
    </row>
    <row r="44" s="88" customFormat="1" ht="15" customHeight="1" spans="1:9">
      <c r="A44" s="92"/>
      <c r="B44" s="114"/>
      <c r="C44" s="114"/>
      <c r="D44" s="92"/>
      <c r="E44" s="92"/>
      <c r="F44" s="92"/>
      <c r="G44" s="92"/>
      <c r="H44" s="92"/>
      <c r="I44" s="92"/>
    </row>
    <row r="45" s="88" customFormat="1" spans="2:3">
      <c r="B45" s="115"/>
      <c r="C45" s="115"/>
    </row>
    <row r="46" s="88" customFormat="1" spans="2:3">
      <c r="B46" s="115"/>
      <c r="C46" s="115"/>
    </row>
    <row r="47" s="88" customFormat="1" spans="2:3">
      <c r="B47" s="115"/>
      <c r="C47" s="115"/>
    </row>
    <row r="48" s="88" customFormat="1" spans="2:3">
      <c r="B48" s="115"/>
      <c r="C48" s="115"/>
    </row>
    <row r="49" s="88" customFormat="1" spans="2:3">
      <c r="B49" s="115"/>
      <c r="C49" s="115"/>
    </row>
    <row r="50" s="88" customFormat="1" spans="2:3">
      <c r="B50" s="115"/>
      <c r="C50" s="115"/>
    </row>
    <row r="51" s="88" customFormat="1" spans="2:3">
      <c r="B51" s="115"/>
      <c r="C51" s="115"/>
    </row>
    <row r="52" s="88" customFormat="1" spans="2:3">
      <c r="B52" s="115"/>
      <c r="C52" s="115"/>
    </row>
    <row r="53" s="88" customFormat="1" spans="2:3">
      <c r="B53" s="115"/>
      <c r="C53" s="115"/>
    </row>
    <row r="54" s="88" customFormat="1" spans="2:3">
      <c r="B54" s="115"/>
      <c r="C54" s="115"/>
    </row>
    <row r="55" s="88" customFormat="1" spans="2:3">
      <c r="B55" s="115"/>
      <c r="C55" s="115"/>
    </row>
    <row r="56" s="88" customFormat="1" spans="2:3">
      <c r="B56" s="115"/>
      <c r="C56" s="115"/>
    </row>
    <row r="57" s="88" customFormat="1" spans="2:3">
      <c r="B57" s="115"/>
      <c r="C57" s="115"/>
    </row>
    <row r="58" s="88" customFormat="1" spans="1:5">
      <c r="A58"/>
      <c r="B58" s="107"/>
      <c r="C58" s="107"/>
      <c r="D58"/>
      <c r="E58"/>
    </row>
  </sheetData>
  <mergeCells count="3">
    <mergeCell ref="A1:C1"/>
    <mergeCell ref="A2:D2"/>
    <mergeCell ref="A4:D4"/>
  </mergeCells>
  <printOptions horizontalCentered="1"/>
  <pageMargins left="0.75" right="0.75" top="0.65" bottom="0.788888888888889" header="0.509027777777778" footer="0.2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48"/>
  <sheetViews>
    <sheetView showZeros="0" topLeftCell="A16" workbookViewId="0">
      <selection activeCell="F25" sqref="F25"/>
    </sheetView>
  </sheetViews>
  <sheetFormatPr defaultColWidth="9" defaultRowHeight="12.75"/>
  <cols>
    <col min="1" max="1" width="27.125" style="346" customWidth="1"/>
    <col min="2" max="5" width="17.75" style="346" customWidth="1"/>
    <col min="6" max="6" width="15.125" style="346" customWidth="1"/>
    <col min="7" max="7" width="9" style="346"/>
    <col min="8" max="8" width="9.5" style="346"/>
    <col min="9" max="16384" width="9" style="346"/>
  </cols>
  <sheetData>
    <row r="1" s="186" customFormat="1" ht="24" customHeight="1" spans="1:6">
      <c r="A1" s="33" t="s">
        <v>81</v>
      </c>
      <c r="B1" s="33"/>
      <c r="C1" s="33"/>
      <c r="D1" s="33"/>
      <c r="E1" s="33"/>
      <c r="F1" s="33"/>
    </row>
    <row r="2" s="156" customFormat="1" ht="15" customHeight="1" spans="1:9">
      <c r="A2" s="333" t="s">
        <v>82</v>
      </c>
      <c r="B2" s="282"/>
      <c r="C2" s="282"/>
      <c r="D2" s="282"/>
      <c r="E2" s="347" t="s">
        <v>49</v>
      </c>
      <c r="F2" s="347"/>
      <c r="G2" s="147"/>
      <c r="H2" s="147"/>
      <c r="I2" s="147"/>
    </row>
    <row r="3" s="345" customFormat="1" ht="18" customHeight="1" spans="1:9">
      <c r="A3" s="348" t="s">
        <v>83</v>
      </c>
      <c r="B3" s="180" t="s">
        <v>84</v>
      </c>
      <c r="C3" s="180" t="s">
        <v>85</v>
      </c>
      <c r="D3" s="68" t="s">
        <v>55</v>
      </c>
      <c r="E3" s="68"/>
      <c r="F3" s="68" t="s">
        <v>86</v>
      </c>
      <c r="G3" s="349"/>
      <c r="H3" s="349"/>
      <c r="I3" s="349"/>
    </row>
    <row r="4" s="345" customFormat="1" ht="18" customHeight="1" spans="1:9">
      <c r="A4" s="68"/>
      <c r="B4" s="68"/>
      <c r="C4" s="68"/>
      <c r="D4" s="68" t="s">
        <v>59</v>
      </c>
      <c r="E4" s="68" t="s">
        <v>58</v>
      </c>
      <c r="F4" s="68"/>
      <c r="G4" s="349"/>
      <c r="H4" s="349"/>
      <c r="I4" s="349"/>
    </row>
    <row r="5" ht="18" customHeight="1" spans="1:9">
      <c r="A5" s="350" t="s">
        <v>87</v>
      </c>
      <c r="B5" s="71">
        <v>7098</v>
      </c>
      <c r="C5" s="71">
        <v>7394</v>
      </c>
      <c r="D5" s="65">
        <f t="shared" ref="D5:D18" si="0">(C5/B5-1)*100</f>
        <v>4.1701887855734</v>
      </c>
      <c r="E5" s="71">
        <f>C5-B5</f>
        <v>296</v>
      </c>
      <c r="F5" s="71"/>
      <c r="G5" s="203"/>
      <c r="H5" s="147"/>
      <c r="I5" s="203"/>
    </row>
    <row r="6" ht="18" customHeight="1" spans="1:9">
      <c r="A6" s="351" t="s">
        <v>88</v>
      </c>
      <c r="B6" s="71">
        <v>3</v>
      </c>
      <c r="C6" s="71">
        <v>3</v>
      </c>
      <c r="D6" s="65">
        <f t="shared" si="0"/>
        <v>0</v>
      </c>
      <c r="E6" s="71">
        <f>C6-B6</f>
        <v>0</v>
      </c>
      <c r="F6" s="71"/>
      <c r="G6" s="203"/>
      <c r="H6" s="203"/>
      <c r="I6" s="203"/>
    </row>
    <row r="7" ht="18" customHeight="1" spans="1:9">
      <c r="A7" s="351" t="s">
        <v>89</v>
      </c>
      <c r="B7" s="71">
        <v>3551</v>
      </c>
      <c r="C7" s="71">
        <v>2892</v>
      </c>
      <c r="D7" s="65">
        <f t="shared" si="0"/>
        <v>-18.5581526330611</v>
      </c>
      <c r="E7" s="71">
        <f t="shared" ref="E7:E18" si="1">C7-B7</f>
        <v>-659</v>
      </c>
      <c r="F7" s="71"/>
      <c r="G7" s="203"/>
      <c r="H7" s="203"/>
      <c r="I7" s="203"/>
    </row>
    <row r="8" ht="18" customHeight="1" spans="1:9">
      <c r="A8" s="351" t="s">
        <v>90</v>
      </c>
      <c r="B8" s="71">
        <v>18083</v>
      </c>
      <c r="C8" s="71">
        <v>20399</v>
      </c>
      <c r="D8" s="65">
        <f t="shared" si="0"/>
        <v>12.8076093568545</v>
      </c>
      <c r="E8" s="71">
        <f t="shared" si="1"/>
        <v>2316</v>
      </c>
      <c r="F8" s="71"/>
      <c r="G8" s="203"/>
      <c r="H8" s="352"/>
      <c r="I8" s="203"/>
    </row>
    <row r="9" ht="18" customHeight="1" spans="1:9">
      <c r="A9" s="351" t="s">
        <v>91</v>
      </c>
      <c r="B9" s="71">
        <v>2553</v>
      </c>
      <c r="C9" s="71">
        <v>338</v>
      </c>
      <c r="D9" s="65">
        <f t="shared" si="0"/>
        <v>-86.7606737171955</v>
      </c>
      <c r="E9" s="71">
        <f t="shared" si="1"/>
        <v>-2215</v>
      </c>
      <c r="F9" s="71"/>
      <c r="G9" s="203"/>
      <c r="H9" s="203"/>
      <c r="I9" s="203"/>
    </row>
    <row r="10" ht="18" customHeight="1" spans="1:9">
      <c r="A10" s="351" t="s">
        <v>92</v>
      </c>
      <c r="B10" s="71">
        <v>680</v>
      </c>
      <c r="C10" s="71">
        <v>541</v>
      </c>
      <c r="D10" s="65">
        <f t="shared" si="0"/>
        <v>-20.4411764705882</v>
      </c>
      <c r="E10" s="71">
        <f t="shared" si="1"/>
        <v>-139</v>
      </c>
      <c r="F10" s="71"/>
      <c r="G10" s="203"/>
      <c r="H10" s="203"/>
      <c r="I10" s="203"/>
    </row>
    <row r="11" ht="18" customHeight="1" spans="1:9">
      <c r="A11" s="351" t="s">
        <v>93</v>
      </c>
      <c r="B11" s="71">
        <v>6860</v>
      </c>
      <c r="C11" s="71">
        <v>9983</v>
      </c>
      <c r="D11" s="65">
        <f t="shared" si="0"/>
        <v>45.5247813411079</v>
      </c>
      <c r="E11" s="71">
        <f t="shared" si="1"/>
        <v>3123</v>
      </c>
      <c r="F11" s="71"/>
      <c r="G11" s="203"/>
      <c r="H11" s="203"/>
      <c r="I11" s="203"/>
    </row>
    <row r="12" ht="18" customHeight="1" spans="1:9">
      <c r="A12" s="351" t="s">
        <v>94</v>
      </c>
      <c r="B12" s="71">
        <v>2355</v>
      </c>
      <c r="C12" s="71">
        <v>3203</v>
      </c>
      <c r="D12" s="65">
        <f t="shared" si="0"/>
        <v>36.0084925690021</v>
      </c>
      <c r="E12" s="71">
        <f t="shared" si="1"/>
        <v>848</v>
      </c>
      <c r="F12" s="71"/>
      <c r="G12" s="203"/>
      <c r="H12" s="203"/>
      <c r="I12" s="203"/>
    </row>
    <row r="13" ht="18" customHeight="1" spans="1:9">
      <c r="A13" s="351" t="s">
        <v>95</v>
      </c>
      <c r="B13" s="71">
        <v>746</v>
      </c>
      <c r="C13" s="71">
        <v>2937</v>
      </c>
      <c r="D13" s="65">
        <f t="shared" si="0"/>
        <v>293.699731903485</v>
      </c>
      <c r="E13" s="71">
        <f t="shared" si="1"/>
        <v>2191</v>
      </c>
      <c r="F13" s="182"/>
      <c r="G13" s="203"/>
      <c r="H13" s="203"/>
      <c r="I13" s="203"/>
    </row>
    <row r="14" ht="18" customHeight="1" spans="1:9">
      <c r="A14" s="351" t="s">
        <v>96</v>
      </c>
      <c r="B14" s="71">
        <v>24329</v>
      </c>
      <c r="C14" s="71">
        <v>25492</v>
      </c>
      <c r="D14" s="65">
        <f t="shared" si="0"/>
        <v>4.78030334169099</v>
      </c>
      <c r="E14" s="71">
        <f t="shared" si="1"/>
        <v>1163</v>
      </c>
      <c r="F14" s="71"/>
      <c r="G14" s="203"/>
      <c r="H14" s="203"/>
      <c r="I14" s="203"/>
    </row>
    <row r="15" ht="18" customHeight="1" spans="1:9">
      <c r="A15" s="351" t="s">
        <v>97</v>
      </c>
      <c r="B15" s="71">
        <v>6402</v>
      </c>
      <c r="C15" s="71">
        <v>7319</v>
      </c>
      <c r="D15" s="65">
        <f t="shared" si="0"/>
        <v>14.3236488597313</v>
      </c>
      <c r="E15" s="71">
        <f t="shared" si="1"/>
        <v>917</v>
      </c>
      <c r="F15" s="71"/>
      <c r="G15" s="203"/>
      <c r="H15" s="203"/>
      <c r="I15" s="203"/>
    </row>
    <row r="16" ht="18" customHeight="1" spans="1:9">
      <c r="A16" s="351" t="s">
        <v>98</v>
      </c>
      <c r="B16" s="71">
        <v>109</v>
      </c>
      <c r="C16" s="71">
        <v>110</v>
      </c>
      <c r="D16" s="65">
        <f t="shared" si="0"/>
        <v>0.917431192660545</v>
      </c>
      <c r="E16" s="71">
        <f t="shared" si="1"/>
        <v>1</v>
      </c>
      <c r="F16" s="71"/>
      <c r="G16" s="203"/>
      <c r="H16" s="203"/>
      <c r="I16" s="203"/>
    </row>
    <row r="17" ht="18" customHeight="1" spans="1:9">
      <c r="A17" s="351" t="s">
        <v>99</v>
      </c>
      <c r="B17" s="71">
        <v>13428</v>
      </c>
      <c r="C17" s="71">
        <v>3618</v>
      </c>
      <c r="D17" s="65">
        <f t="shared" si="0"/>
        <v>-73.0563002680965</v>
      </c>
      <c r="E17" s="71">
        <f t="shared" si="1"/>
        <v>-9810</v>
      </c>
      <c r="F17" s="71"/>
      <c r="G17" s="203"/>
      <c r="H17" s="203"/>
      <c r="I17" s="203"/>
    </row>
    <row r="18" ht="18" customHeight="1" spans="1:9">
      <c r="A18" s="351" t="s">
        <v>100</v>
      </c>
      <c r="B18" s="71">
        <v>2412</v>
      </c>
      <c r="C18" s="71">
        <v>38</v>
      </c>
      <c r="D18" s="65">
        <f t="shared" si="0"/>
        <v>-98.424543946932</v>
      </c>
      <c r="E18" s="71">
        <f t="shared" si="1"/>
        <v>-2374</v>
      </c>
      <c r="F18" s="71"/>
      <c r="G18" s="203"/>
      <c r="H18" s="203"/>
      <c r="I18" s="203"/>
    </row>
    <row r="19" ht="18" customHeight="1" spans="1:9">
      <c r="A19" s="351" t="s">
        <v>101</v>
      </c>
      <c r="B19" s="71"/>
      <c r="C19" s="71">
        <v>7</v>
      </c>
      <c r="D19" s="65"/>
      <c r="E19" s="71"/>
      <c r="F19" s="71"/>
      <c r="G19" s="203"/>
      <c r="H19" s="203"/>
      <c r="I19" s="203"/>
    </row>
    <row r="20" ht="18" customHeight="1" spans="1:9">
      <c r="A20" s="351" t="s">
        <v>102</v>
      </c>
      <c r="B20" s="71">
        <v>934</v>
      </c>
      <c r="C20" s="71">
        <v>353</v>
      </c>
      <c r="D20" s="65">
        <f>(C20/B20-1)*100</f>
        <v>-62.2055674518201</v>
      </c>
      <c r="E20" s="71">
        <f>C20-B20</f>
        <v>-581</v>
      </c>
      <c r="F20" s="71"/>
      <c r="G20" s="203"/>
      <c r="H20" s="203"/>
      <c r="I20" s="203"/>
    </row>
    <row r="21" ht="18" customHeight="1" spans="1:9">
      <c r="A21" s="351" t="s">
        <v>103</v>
      </c>
      <c r="B21" s="71">
        <v>4081</v>
      </c>
      <c r="C21" s="71">
        <v>19985</v>
      </c>
      <c r="D21" s="65">
        <f>(C21/B21-1)*100</f>
        <v>389.708404802744</v>
      </c>
      <c r="E21" s="71">
        <f>C21-B21</f>
        <v>15904</v>
      </c>
      <c r="F21" s="71"/>
      <c r="G21" s="203"/>
      <c r="H21" s="203"/>
      <c r="I21" s="203"/>
    </row>
    <row r="22" ht="18" customHeight="1" spans="1:9">
      <c r="A22" s="351" t="s">
        <v>104</v>
      </c>
      <c r="B22" s="71">
        <v>2</v>
      </c>
      <c r="C22" s="71"/>
      <c r="D22" s="65">
        <f>(C22/B22-1)*100</f>
        <v>-100</v>
      </c>
      <c r="E22" s="71">
        <f>C22-B22</f>
        <v>-2</v>
      </c>
      <c r="F22" s="71"/>
      <c r="G22" s="203"/>
      <c r="H22" s="203"/>
      <c r="I22" s="203"/>
    </row>
    <row r="23" ht="18" customHeight="1" spans="1:9">
      <c r="A23" s="351" t="s">
        <v>105</v>
      </c>
      <c r="B23" s="71"/>
      <c r="C23" s="71">
        <v>494</v>
      </c>
      <c r="D23" s="65"/>
      <c r="E23" s="71"/>
      <c r="F23" s="71"/>
      <c r="G23" s="203"/>
      <c r="H23" s="203"/>
      <c r="I23" s="203"/>
    </row>
    <row r="24" ht="18" customHeight="1" spans="1:9">
      <c r="A24" s="351" t="s">
        <v>106</v>
      </c>
      <c r="B24" s="71">
        <v>2129</v>
      </c>
      <c r="C24" s="71">
        <v>4849</v>
      </c>
      <c r="D24" s="65">
        <f>(C24/B24-1)*100</f>
        <v>127.75951150775</v>
      </c>
      <c r="E24" s="71">
        <f>C24-B24</f>
        <v>2720</v>
      </c>
      <c r="F24" s="71"/>
      <c r="G24" s="203"/>
      <c r="H24" s="203"/>
      <c r="I24" s="203"/>
    </row>
    <row r="25" ht="18" customHeight="1" spans="1:9">
      <c r="A25" s="351" t="s">
        <v>107</v>
      </c>
      <c r="B25" s="71">
        <v>91</v>
      </c>
      <c r="C25" s="71">
        <v>5</v>
      </c>
      <c r="D25" s="65">
        <f>(C25/B25-1)*100</f>
        <v>-94.5054945054945</v>
      </c>
      <c r="E25" s="71">
        <f>C25-B25</f>
        <v>-86</v>
      </c>
      <c r="F25" s="71"/>
      <c r="G25" s="203"/>
      <c r="H25" s="203"/>
      <c r="I25" s="203"/>
    </row>
    <row r="26" ht="18" customHeight="1" spans="1:9">
      <c r="A26" s="351" t="s">
        <v>108</v>
      </c>
      <c r="B26" s="71">
        <v>170</v>
      </c>
      <c r="C26" s="71">
        <v>351</v>
      </c>
      <c r="D26" s="65">
        <f>(C26/B26-1)*100</f>
        <v>106.470588235294</v>
      </c>
      <c r="E26" s="71">
        <f>C26-B26</f>
        <v>181</v>
      </c>
      <c r="F26" s="182"/>
      <c r="G26" s="203"/>
      <c r="H26" s="203"/>
      <c r="I26" s="203"/>
    </row>
    <row r="27" ht="18" customHeight="1" spans="1:9">
      <c r="A27" s="68" t="s">
        <v>109</v>
      </c>
      <c r="B27" s="68">
        <f>SUM(B5:B26)</f>
        <v>96016</v>
      </c>
      <c r="C27" s="68">
        <f>SUM(C5:C26)</f>
        <v>110311</v>
      </c>
      <c r="D27" s="353">
        <f>(C27/B27-1)*100</f>
        <v>14.8881436427262</v>
      </c>
      <c r="E27" s="68">
        <f>SUM(C27-B27)</f>
        <v>14295</v>
      </c>
      <c r="F27" s="68"/>
      <c r="G27" s="203"/>
      <c r="H27" s="203"/>
      <c r="I27" s="203"/>
    </row>
    <row r="28" ht="15" customHeight="1" spans="1:9">
      <c r="A28" s="203"/>
      <c r="B28" s="203"/>
      <c r="C28" s="203"/>
      <c r="D28" s="203"/>
      <c r="E28" s="203"/>
      <c r="F28" s="203"/>
      <c r="G28" s="203"/>
      <c r="H28" s="203"/>
      <c r="I28" s="203"/>
    </row>
    <row r="29" ht="15" customHeight="1" spans="1:9">
      <c r="A29" s="203"/>
      <c r="B29" s="203"/>
      <c r="C29" s="203"/>
      <c r="D29" s="203"/>
      <c r="E29" s="203"/>
      <c r="F29" s="203"/>
      <c r="G29" s="203"/>
      <c r="H29" s="203"/>
      <c r="I29" s="203"/>
    </row>
    <row r="30" ht="15" customHeight="1" spans="1:9">
      <c r="A30" s="203"/>
      <c r="B30" s="203"/>
      <c r="C30" s="203"/>
      <c r="D30" s="203"/>
      <c r="E30" s="203"/>
      <c r="F30" s="203"/>
      <c r="G30" s="203"/>
      <c r="H30" s="203"/>
      <c r="I30" s="203"/>
    </row>
    <row r="31" ht="15" customHeight="1" spans="1:9">
      <c r="A31" s="203"/>
      <c r="B31" s="203"/>
      <c r="C31" s="203"/>
      <c r="D31" s="203"/>
      <c r="E31" s="203"/>
      <c r="F31" s="203"/>
      <c r="G31" s="203"/>
      <c r="H31" s="203"/>
      <c r="I31" s="203"/>
    </row>
    <row r="32" ht="15" customHeight="1" spans="1:9">
      <c r="A32" s="203"/>
      <c r="B32" s="203"/>
      <c r="C32" s="203"/>
      <c r="D32" s="203"/>
      <c r="E32" s="203"/>
      <c r="F32" s="203"/>
      <c r="G32" s="203"/>
      <c r="H32" s="203"/>
      <c r="I32" s="203"/>
    </row>
    <row r="33" ht="15" customHeight="1" spans="1:9">
      <c r="A33" s="203"/>
      <c r="B33" s="203"/>
      <c r="C33" s="203"/>
      <c r="D33" s="203"/>
      <c r="E33" s="203"/>
      <c r="F33" s="203"/>
      <c r="G33" s="203"/>
      <c r="H33" s="203"/>
      <c r="I33" s="203"/>
    </row>
    <row r="34" ht="15" customHeight="1" spans="1:9">
      <c r="A34" s="203"/>
      <c r="B34" s="203"/>
      <c r="C34" s="203"/>
      <c r="D34" s="203"/>
      <c r="E34" s="203"/>
      <c r="F34" s="203"/>
      <c r="G34" s="203"/>
      <c r="H34" s="203"/>
      <c r="I34" s="203"/>
    </row>
    <row r="35" ht="15" customHeight="1" spans="1:9">
      <c r="A35" s="203"/>
      <c r="B35" s="203"/>
      <c r="C35" s="203"/>
      <c r="D35" s="203"/>
      <c r="E35" s="203"/>
      <c r="F35" s="203"/>
      <c r="G35" s="203"/>
      <c r="H35" s="203"/>
      <c r="I35" s="203"/>
    </row>
    <row r="36" ht="15" customHeight="1" spans="1:9">
      <c r="A36" s="203"/>
      <c r="B36" s="203"/>
      <c r="C36" s="203"/>
      <c r="D36" s="203"/>
      <c r="E36" s="203"/>
      <c r="F36" s="203"/>
      <c r="G36" s="203"/>
      <c r="H36" s="203"/>
      <c r="I36" s="203"/>
    </row>
    <row r="37" ht="15" customHeight="1" spans="1:9">
      <c r="A37" s="203"/>
      <c r="B37" s="203"/>
      <c r="C37" s="203"/>
      <c r="D37" s="203"/>
      <c r="E37" s="203"/>
      <c r="F37" s="203"/>
      <c r="G37" s="203"/>
      <c r="H37" s="203"/>
      <c r="I37" s="203"/>
    </row>
    <row r="38" ht="15" customHeight="1" spans="1:9">
      <c r="A38" s="203"/>
      <c r="B38" s="203"/>
      <c r="C38" s="203"/>
      <c r="D38" s="203"/>
      <c r="E38" s="203"/>
      <c r="F38" s="203"/>
      <c r="G38" s="203"/>
      <c r="H38" s="203"/>
      <c r="I38" s="203"/>
    </row>
    <row r="39" ht="15" customHeight="1" spans="1:9">
      <c r="A39" s="203"/>
      <c r="B39" s="203"/>
      <c r="C39" s="203"/>
      <c r="D39" s="203"/>
      <c r="E39" s="203"/>
      <c r="F39" s="203"/>
      <c r="G39" s="203"/>
      <c r="H39" s="203"/>
      <c r="I39" s="203"/>
    </row>
    <row r="40" ht="15" customHeight="1" spans="1:9">
      <c r="A40" s="203"/>
      <c r="B40" s="203"/>
      <c r="C40" s="203"/>
      <c r="D40" s="203"/>
      <c r="E40" s="203"/>
      <c r="F40" s="203"/>
      <c r="G40" s="203"/>
      <c r="H40" s="203"/>
      <c r="I40" s="203"/>
    </row>
    <row r="41" ht="15" customHeight="1" spans="1:9">
      <c r="A41" s="203"/>
      <c r="B41" s="203"/>
      <c r="C41" s="203"/>
      <c r="D41" s="203"/>
      <c r="E41" s="203"/>
      <c r="F41" s="203"/>
      <c r="G41" s="203"/>
      <c r="H41" s="203"/>
      <c r="I41" s="203"/>
    </row>
    <row r="42" ht="15" customHeight="1" spans="1:9">
      <c r="A42" s="203"/>
      <c r="B42" s="203"/>
      <c r="C42" s="203"/>
      <c r="D42" s="203"/>
      <c r="E42" s="203"/>
      <c r="F42" s="203"/>
      <c r="G42" s="203"/>
      <c r="H42" s="203"/>
      <c r="I42" s="203"/>
    </row>
    <row r="43" ht="15" customHeight="1" spans="1:9">
      <c r="A43" s="203"/>
      <c r="B43" s="203"/>
      <c r="C43" s="203"/>
      <c r="D43" s="203"/>
      <c r="E43" s="203"/>
      <c r="F43" s="203"/>
      <c r="G43" s="203"/>
      <c r="H43" s="203"/>
      <c r="I43" s="203"/>
    </row>
    <row r="44" ht="15" customHeight="1" spans="1:9">
      <c r="A44" s="203"/>
      <c r="B44" s="203"/>
      <c r="C44" s="203"/>
      <c r="D44" s="203"/>
      <c r="E44" s="203"/>
      <c r="F44" s="203"/>
      <c r="G44" s="203"/>
      <c r="H44" s="203"/>
      <c r="I44" s="203"/>
    </row>
    <row r="45" ht="15" customHeight="1" spans="1:9">
      <c r="A45" s="203"/>
      <c r="B45" s="203"/>
      <c r="C45" s="203"/>
      <c r="D45" s="203"/>
      <c r="E45" s="203"/>
      <c r="F45" s="203"/>
      <c r="G45" s="203"/>
      <c r="H45" s="203"/>
      <c r="I45" s="203"/>
    </row>
    <row r="46" ht="15" customHeight="1" spans="1:9">
      <c r="A46" s="203"/>
      <c r="B46" s="203"/>
      <c r="C46" s="203"/>
      <c r="D46" s="203"/>
      <c r="E46" s="203"/>
      <c r="F46" s="203"/>
      <c r="G46" s="203"/>
      <c r="H46" s="203"/>
      <c r="I46" s="203"/>
    </row>
    <row r="47" ht="15" customHeight="1" spans="1:9">
      <c r="A47" s="203"/>
      <c r="B47" s="203"/>
      <c r="C47" s="203"/>
      <c r="D47" s="203"/>
      <c r="E47" s="203"/>
      <c r="F47" s="203"/>
      <c r="G47" s="203"/>
      <c r="H47" s="203"/>
      <c r="I47" s="203"/>
    </row>
    <row r="48" ht="15" customHeight="1" spans="1:9">
      <c r="A48" s="203"/>
      <c r="B48" s="203"/>
      <c r="C48" s="203"/>
      <c r="D48" s="203"/>
      <c r="E48" s="203"/>
      <c r="F48" s="203"/>
      <c r="G48" s="203"/>
      <c r="H48" s="203"/>
      <c r="I48" s="203"/>
    </row>
  </sheetData>
  <mergeCells count="7">
    <mergeCell ref="A1:F1"/>
    <mergeCell ref="E2:F2"/>
    <mergeCell ref="D3:E3"/>
    <mergeCell ref="A3:A4"/>
    <mergeCell ref="B3:B4"/>
    <mergeCell ref="C3:C4"/>
    <mergeCell ref="F3:F4"/>
  </mergeCells>
  <printOptions horizontalCentered="1"/>
  <pageMargins left="0.8" right="0.984027777777778" top="0.709027777777778" bottom="0.349305555555556" header="0.511805555555556" footer="0.196527777777778"/>
  <pageSetup paperSize="9" orientation="landscape" verticalDpi="18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0"/>
  <sheetViews>
    <sheetView showZeros="0" workbookViewId="0">
      <selection activeCell="G7" sqref="G7"/>
    </sheetView>
  </sheetViews>
  <sheetFormatPr defaultColWidth="9" defaultRowHeight="14.25"/>
  <cols>
    <col min="1" max="1" width="37.75" customWidth="1"/>
    <col min="2" max="2" width="25.125" customWidth="1"/>
    <col min="3" max="3" width="25.25" customWidth="1"/>
    <col min="4" max="4" width="26.25" customWidth="1"/>
    <col min="5" max="5" width="10.125" customWidth="1"/>
  </cols>
  <sheetData>
    <row r="1" s="88" customFormat="1" ht="30" customHeight="1" spans="1:9">
      <c r="A1" s="33" t="s">
        <v>904</v>
      </c>
      <c r="B1" s="33"/>
      <c r="C1" s="33"/>
      <c r="D1" s="33"/>
      <c r="E1" s="91"/>
      <c r="F1" s="92"/>
      <c r="G1" s="92"/>
      <c r="H1" s="92"/>
      <c r="I1" s="92"/>
    </row>
    <row r="2" ht="26.25" customHeight="1" spans="1:9">
      <c r="A2" s="93" t="s">
        <v>905</v>
      </c>
      <c r="B2" s="36"/>
      <c r="C2" s="36"/>
      <c r="D2" s="94" t="s">
        <v>49</v>
      </c>
      <c r="E2" s="36"/>
      <c r="F2" s="22"/>
      <c r="G2" s="22"/>
      <c r="H2" s="22"/>
      <c r="I2" s="22"/>
    </row>
    <row r="3" s="89" customFormat="1" ht="18" customHeight="1" spans="1:9">
      <c r="A3" s="95" t="s">
        <v>889</v>
      </c>
      <c r="B3" s="95"/>
      <c r="C3" s="95"/>
      <c r="D3" s="95"/>
      <c r="E3" s="92"/>
      <c r="F3" s="92"/>
      <c r="G3" s="92"/>
      <c r="H3" s="92"/>
      <c r="I3" s="92"/>
    </row>
    <row r="4" s="89" customFormat="1" ht="18" customHeight="1" spans="1:9">
      <c r="A4" s="95" t="s">
        <v>890</v>
      </c>
      <c r="B4" s="96" t="s">
        <v>903</v>
      </c>
      <c r="C4" s="96" t="s">
        <v>117</v>
      </c>
      <c r="D4" s="97" t="s">
        <v>59</v>
      </c>
      <c r="E4" s="92"/>
      <c r="F4" s="92"/>
      <c r="G4" s="92"/>
      <c r="H4" s="92"/>
      <c r="I4" s="92"/>
    </row>
    <row r="5" s="89" customFormat="1" ht="18" customHeight="1" spans="1:9">
      <c r="A5" s="98" t="s">
        <v>892</v>
      </c>
      <c r="B5" s="99"/>
      <c r="C5" s="100"/>
      <c r="D5" s="101"/>
      <c r="E5" s="92"/>
      <c r="F5" s="92"/>
      <c r="G5" s="92"/>
      <c r="H5" s="92"/>
      <c r="I5" s="92"/>
    </row>
    <row r="6" s="89" customFormat="1" ht="18" customHeight="1" spans="1:9">
      <c r="A6" s="102" t="s">
        <v>893</v>
      </c>
      <c r="B6" s="99"/>
      <c r="C6" s="100"/>
      <c r="D6" s="101"/>
      <c r="E6" s="92"/>
      <c r="F6" s="92"/>
      <c r="G6" s="92"/>
      <c r="H6" s="92"/>
      <c r="I6" s="92"/>
    </row>
    <row r="7" s="89" customFormat="1" ht="18" customHeight="1" spans="1:9">
      <c r="A7" s="98" t="s">
        <v>894</v>
      </c>
      <c r="B7" s="99"/>
      <c r="C7" s="100"/>
      <c r="D7" s="101"/>
      <c r="E7" s="92"/>
      <c r="F7" s="92"/>
      <c r="G7" s="92"/>
      <c r="H7" s="92"/>
      <c r="I7" s="92"/>
    </row>
    <row r="8" s="89" customFormat="1" ht="18" customHeight="1" spans="1:9">
      <c r="A8" s="98" t="s">
        <v>895</v>
      </c>
      <c r="B8" s="99"/>
      <c r="C8" s="100"/>
      <c r="D8" s="101"/>
      <c r="E8" s="92"/>
      <c r="F8" s="92"/>
      <c r="G8" s="92"/>
      <c r="H8" s="92"/>
      <c r="I8" s="92"/>
    </row>
    <row r="9" s="89" customFormat="1" ht="18" customHeight="1" spans="1:9">
      <c r="A9" s="98" t="s">
        <v>896</v>
      </c>
      <c r="B9" s="99"/>
      <c r="C9" s="100"/>
      <c r="D9" s="101"/>
      <c r="E9" s="92"/>
      <c r="F9" s="92"/>
      <c r="G9" s="92"/>
      <c r="H9" s="92"/>
      <c r="I9" s="92"/>
    </row>
    <row r="10" s="89" customFormat="1" ht="18" customHeight="1" spans="1:9">
      <c r="A10" s="98" t="s">
        <v>895</v>
      </c>
      <c r="B10" s="99"/>
      <c r="C10" s="100"/>
      <c r="D10" s="101"/>
      <c r="E10" s="92"/>
      <c r="F10" s="92"/>
      <c r="G10" s="92"/>
      <c r="H10" s="92"/>
      <c r="I10" s="92"/>
    </row>
    <row r="11" s="89" customFormat="1" ht="18" customHeight="1" spans="1:9">
      <c r="A11" s="98" t="s">
        <v>897</v>
      </c>
      <c r="B11" s="99"/>
      <c r="C11" s="100"/>
      <c r="D11" s="101"/>
      <c r="E11" s="92"/>
      <c r="F11" s="92"/>
      <c r="G11" s="92"/>
      <c r="H11" s="92"/>
      <c r="I11" s="92"/>
    </row>
    <row r="12" s="89" customFormat="1" ht="18" customHeight="1" spans="1:9">
      <c r="A12" s="98" t="s">
        <v>895</v>
      </c>
      <c r="B12" s="99"/>
      <c r="C12" s="100"/>
      <c r="D12" s="101"/>
      <c r="E12" s="92"/>
      <c r="F12" s="92"/>
      <c r="G12" s="92"/>
      <c r="H12" s="92"/>
      <c r="I12" s="92"/>
    </row>
    <row r="13" s="89" customFormat="1" ht="18" customHeight="1" spans="1:9">
      <c r="A13" s="98"/>
      <c r="B13" s="99"/>
      <c r="C13" s="100"/>
      <c r="D13" s="101"/>
      <c r="E13" s="92"/>
      <c r="F13" s="92"/>
      <c r="G13" s="92"/>
      <c r="H13" s="92"/>
      <c r="I13" s="92"/>
    </row>
    <row r="14" s="89" customFormat="1" ht="18" customHeight="1" spans="1:9">
      <c r="A14" s="98"/>
      <c r="B14" s="99"/>
      <c r="C14" s="100"/>
      <c r="D14" s="101"/>
      <c r="E14" s="92"/>
      <c r="F14" s="92"/>
      <c r="G14" s="92"/>
      <c r="H14" s="92"/>
      <c r="I14" s="92"/>
    </row>
    <row r="15" s="89" customFormat="1" ht="18" customHeight="1" spans="1:9">
      <c r="A15" s="98"/>
      <c r="B15" s="99"/>
      <c r="C15" s="100"/>
      <c r="D15" s="101"/>
      <c r="E15" s="92"/>
      <c r="F15" s="92"/>
      <c r="G15" s="92"/>
      <c r="H15" s="92"/>
      <c r="I15" s="92"/>
    </row>
    <row r="16" s="89" customFormat="1" ht="18" customHeight="1" spans="1:9">
      <c r="A16" s="98"/>
      <c r="B16" s="99"/>
      <c r="C16" s="100"/>
      <c r="D16" s="101"/>
      <c r="E16" s="92"/>
      <c r="F16" s="92"/>
      <c r="G16" s="92"/>
      <c r="H16" s="92"/>
      <c r="I16" s="92"/>
    </row>
    <row r="17" s="89" customFormat="1" ht="18" customHeight="1" spans="1:9">
      <c r="A17" s="102"/>
      <c r="B17" s="99"/>
      <c r="C17" s="100"/>
      <c r="D17" s="101"/>
      <c r="E17" s="92"/>
      <c r="F17" s="92"/>
      <c r="G17" s="92"/>
      <c r="H17" s="92"/>
      <c r="I17" s="92"/>
    </row>
    <row r="18" s="90" customFormat="1" ht="18" customHeight="1" spans="1:9">
      <c r="A18" s="96" t="s">
        <v>838</v>
      </c>
      <c r="B18" s="103"/>
      <c r="C18" s="104"/>
      <c r="D18" s="105"/>
      <c r="E18" s="106"/>
      <c r="F18" s="106"/>
      <c r="G18" s="106"/>
      <c r="H18" s="106"/>
      <c r="I18" s="106"/>
    </row>
    <row r="19" s="89" customFormat="1" ht="18" customHeight="1" spans="1:9">
      <c r="A19" s="98" t="s">
        <v>898</v>
      </c>
      <c r="B19" s="99"/>
      <c r="C19" s="100"/>
      <c r="D19" s="101"/>
      <c r="E19" s="92"/>
      <c r="F19" s="92"/>
      <c r="G19" s="92"/>
      <c r="H19" s="92"/>
      <c r="I19" s="92"/>
    </row>
    <row r="20" s="89" customFormat="1" ht="18" customHeight="1" spans="1:9">
      <c r="A20" s="102" t="s">
        <v>899</v>
      </c>
      <c r="B20" s="99"/>
      <c r="C20" s="100"/>
      <c r="D20" s="101"/>
      <c r="E20" s="92"/>
      <c r="F20" s="92"/>
      <c r="G20" s="92"/>
      <c r="H20" s="92"/>
      <c r="I20" s="92"/>
    </row>
    <row r="21" s="90" customFormat="1" ht="18" customHeight="1" spans="1:9">
      <c r="A21" s="96" t="s">
        <v>843</v>
      </c>
      <c r="B21" s="104"/>
      <c r="C21" s="104"/>
      <c r="D21" s="105"/>
      <c r="E21" s="106"/>
      <c r="F21" s="106"/>
      <c r="G21" s="106"/>
      <c r="H21" s="106"/>
      <c r="I21" s="106"/>
    </row>
    <row r="22" s="88" customFormat="1" ht="15" customHeight="1" spans="1:9">
      <c r="A22" s="92"/>
      <c r="B22" s="92"/>
      <c r="C22" s="92"/>
      <c r="D22" s="92"/>
      <c r="E22" s="92"/>
      <c r="F22" s="92"/>
      <c r="G22" s="92"/>
      <c r="H22" s="92"/>
      <c r="I22" s="92"/>
    </row>
    <row r="23" s="88" customFormat="1" ht="15" customHeight="1" spans="1:9">
      <c r="A23" s="18" t="s">
        <v>877</v>
      </c>
      <c r="B23" s="92"/>
      <c r="C23" s="92"/>
      <c r="D23" s="92"/>
      <c r="E23" s="92"/>
      <c r="F23" s="92"/>
      <c r="G23" s="92"/>
      <c r="H23" s="92"/>
      <c r="I23" s="92"/>
    </row>
    <row r="24" s="88" customFormat="1" ht="15" customHeight="1" spans="1:9">
      <c r="A24" s="92"/>
      <c r="B24" s="92"/>
      <c r="C24" s="92"/>
      <c r="D24" s="92"/>
      <c r="E24" s="92"/>
      <c r="F24" s="92"/>
      <c r="G24" s="92"/>
      <c r="H24" s="92"/>
      <c r="I24" s="92"/>
    </row>
    <row r="25" s="88" customFormat="1" ht="15" customHeight="1" spans="1:9">
      <c r="A25" s="92"/>
      <c r="B25" s="92"/>
      <c r="C25" s="92"/>
      <c r="D25" s="92"/>
      <c r="E25" s="92"/>
      <c r="F25" s="92"/>
      <c r="G25" s="92"/>
      <c r="H25" s="92"/>
      <c r="I25" s="92"/>
    </row>
    <row r="26" s="88" customFormat="1" ht="15" customHeight="1" spans="1:9">
      <c r="A26" s="92"/>
      <c r="B26" s="92"/>
      <c r="C26" s="92"/>
      <c r="D26" s="92"/>
      <c r="E26" s="92"/>
      <c r="F26" s="92"/>
      <c r="G26" s="92"/>
      <c r="H26" s="92"/>
      <c r="I26" s="92"/>
    </row>
    <row r="27" s="88" customFormat="1" ht="15" customHeight="1" spans="1:9">
      <c r="A27" s="92"/>
      <c r="B27" s="92"/>
      <c r="C27" s="92"/>
      <c r="D27" s="92"/>
      <c r="E27" s="92"/>
      <c r="F27" s="92"/>
      <c r="G27" s="92"/>
      <c r="H27" s="92"/>
      <c r="I27" s="92"/>
    </row>
    <row r="28" s="88" customFormat="1" ht="15" customHeight="1" spans="1:9">
      <c r="A28" s="92"/>
      <c r="B28" s="92"/>
      <c r="C28" s="92"/>
      <c r="D28" s="92"/>
      <c r="E28" s="92"/>
      <c r="F28" s="92"/>
      <c r="G28" s="92"/>
      <c r="H28" s="92"/>
      <c r="I28" s="92"/>
    </row>
    <row r="29" s="88" customFormat="1" ht="15" customHeight="1" spans="1:9">
      <c r="A29" s="92"/>
      <c r="B29" s="92"/>
      <c r="C29" s="92"/>
      <c r="D29" s="92"/>
      <c r="E29" s="92"/>
      <c r="F29" s="92"/>
      <c r="G29" s="92"/>
      <c r="H29" s="92"/>
      <c r="I29" s="92"/>
    </row>
    <row r="30" s="88" customFormat="1" ht="15" customHeight="1" spans="1:9">
      <c r="A30" s="92"/>
      <c r="B30" s="92"/>
      <c r="C30" s="92"/>
      <c r="D30" s="92"/>
      <c r="E30" s="92"/>
      <c r="F30" s="92"/>
      <c r="G30" s="92"/>
      <c r="H30" s="92"/>
      <c r="I30" s="92"/>
    </row>
    <row r="31" s="88" customFormat="1" ht="15" customHeight="1" spans="1:9">
      <c r="A31" s="92"/>
      <c r="B31" s="92"/>
      <c r="C31" s="92"/>
      <c r="D31" s="92"/>
      <c r="E31" s="92"/>
      <c r="F31" s="92"/>
      <c r="G31" s="92"/>
      <c r="H31" s="92"/>
      <c r="I31" s="92"/>
    </row>
    <row r="32" s="88" customFormat="1" ht="15" customHeight="1" spans="1:9">
      <c r="A32" s="92"/>
      <c r="B32" s="92"/>
      <c r="C32" s="92"/>
      <c r="D32" s="92"/>
      <c r="E32" s="92"/>
      <c r="F32" s="92"/>
      <c r="G32" s="92"/>
      <c r="H32" s="92"/>
      <c r="I32" s="92"/>
    </row>
    <row r="33" s="88" customFormat="1" ht="15" customHeight="1" spans="1:9">
      <c r="A33" s="92"/>
      <c r="B33" s="92"/>
      <c r="C33" s="92"/>
      <c r="D33" s="92"/>
      <c r="E33" s="92"/>
      <c r="F33" s="92"/>
      <c r="G33" s="92"/>
      <c r="H33" s="92"/>
      <c r="I33" s="92"/>
    </row>
    <row r="34" s="88" customFormat="1" ht="15" customHeight="1" spans="1:9">
      <c r="A34" s="92"/>
      <c r="B34" s="92"/>
      <c r="C34" s="92"/>
      <c r="D34" s="92"/>
      <c r="E34" s="92"/>
      <c r="F34" s="92"/>
      <c r="G34" s="92"/>
      <c r="H34" s="92"/>
      <c r="I34" s="92"/>
    </row>
    <row r="35" s="88" customFormat="1" ht="15" customHeight="1" spans="1:9">
      <c r="A35" s="92"/>
      <c r="B35" s="92"/>
      <c r="C35" s="92"/>
      <c r="D35" s="92"/>
      <c r="E35" s="92"/>
      <c r="F35" s="92"/>
      <c r="G35" s="92"/>
      <c r="H35" s="92"/>
      <c r="I35" s="92"/>
    </row>
    <row r="36" s="88" customFormat="1" ht="15" customHeight="1" spans="1:9">
      <c r="A36" s="92"/>
      <c r="B36" s="92"/>
      <c r="C36" s="92"/>
      <c r="D36" s="92"/>
      <c r="E36" s="92"/>
      <c r="F36" s="92"/>
      <c r="G36" s="92"/>
      <c r="H36" s="92"/>
      <c r="I36" s="92"/>
    </row>
    <row r="37" s="88" customFormat="1" ht="15" customHeight="1" spans="1:9">
      <c r="A37" s="92"/>
      <c r="B37" s="92"/>
      <c r="C37" s="92"/>
      <c r="D37" s="92"/>
      <c r="E37" s="92"/>
      <c r="F37" s="92"/>
      <c r="G37" s="92"/>
      <c r="H37" s="92"/>
      <c r="I37" s="92"/>
    </row>
    <row r="38" s="88" customFormat="1" ht="15" customHeight="1" spans="1:9">
      <c r="A38" s="92"/>
      <c r="B38" s="92"/>
      <c r="C38" s="92"/>
      <c r="D38" s="92"/>
      <c r="E38" s="92"/>
      <c r="F38" s="92"/>
      <c r="G38" s="92"/>
      <c r="H38" s="92"/>
      <c r="I38" s="92"/>
    </row>
    <row r="39" s="88" customFormat="1" ht="15" customHeight="1" spans="1:9">
      <c r="A39" s="92"/>
      <c r="B39" s="92"/>
      <c r="C39" s="92"/>
      <c r="D39" s="92"/>
      <c r="E39" s="92"/>
      <c r="F39" s="92"/>
      <c r="G39" s="92"/>
      <c r="H39" s="92"/>
      <c r="I39" s="92"/>
    </row>
    <row r="40" s="88" customFormat="1" ht="15" customHeight="1" spans="1:9">
      <c r="A40" s="92"/>
      <c r="B40" s="92"/>
      <c r="C40" s="92"/>
      <c r="D40" s="92"/>
      <c r="E40" s="92"/>
      <c r="F40" s="92"/>
      <c r="G40" s="92"/>
      <c r="H40" s="92"/>
      <c r="I40" s="92"/>
    </row>
    <row r="41" s="88" customFormat="1" ht="15" customHeight="1" spans="1:9">
      <c r="A41" s="92"/>
      <c r="B41" s="92"/>
      <c r="C41" s="92"/>
      <c r="D41" s="92"/>
      <c r="E41" s="92"/>
      <c r="F41" s="92"/>
      <c r="G41" s="92"/>
      <c r="H41" s="92"/>
      <c r="I41" s="92"/>
    </row>
    <row r="42" s="88" customFormat="1" ht="15" customHeight="1" spans="1:9">
      <c r="A42" s="92"/>
      <c r="B42" s="92"/>
      <c r="C42" s="92"/>
      <c r="D42" s="92"/>
      <c r="E42" s="92"/>
      <c r="F42" s="92"/>
      <c r="G42" s="92"/>
      <c r="H42" s="92"/>
      <c r="I42" s="92"/>
    </row>
    <row r="43" s="88" customFormat="1" ht="15" customHeight="1" spans="1:9">
      <c r="A43" s="92"/>
      <c r="B43" s="92"/>
      <c r="C43" s="92"/>
      <c r="D43" s="92"/>
      <c r="E43" s="92"/>
      <c r="F43" s="92"/>
      <c r="G43" s="92"/>
      <c r="H43" s="92"/>
      <c r="I43" s="92"/>
    </row>
    <row r="44" s="88" customFormat="1" ht="15" customHeight="1" spans="1:9">
      <c r="A44" s="92"/>
      <c r="B44" s="92"/>
      <c r="C44" s="92"/>
      <c r="D44" s="92"/>
      <c r="E44" s="92"/>
      <c r="F44" s="92"/>
      <c r="G44" s="92"/>
      <c r="H44" s="92"/>
      <c r="I44" s="92"/>
    </row>
    <row r="45" s="88" customFormat="1" ht="15" customHeight="1" spans="1:9">
      <c r="A45" s="92"/>
      <c r="B45" s="92"/>
      <c r="C45" s="92"/>
      <c r="D45" s="92"/>
      <c r="E45" s="92"/>
      <c r="F45" s="92"/>
      <c r="G45" s="92"/>
      <c r="H45" s="92"/>
      <c r="I45" s="92"/>
    </row>
    <row r="46" s="88" customFormat="1" ht="15" customHeight="1" spans="1:9">
      <c r="A46" s="92"/>
      <c r="B46" s="92"/>
      <c r="C46" s="92"/>
      <c r="D46" s="92"/>
      <c r="E46" s="92"/>
      <c r="F46" s="92"/>
      <c r="G46" s="92"/>
      <c r="H46" s="92"/>
      <c r="I46" s="92"/>
    </row>
    <row r="47" s="88" customFormat="1"/>
    <row r="48" s="88" customFormat="1"/>
    <row r="49" s="88" customFormat="1"/>
    <row r="50" s="88" customFormat="1"/>
    <row r="51" s="88" customFormat="1"/>
    <row r="52" s="88" customFormat="1"/>
    <row r="53" s="88" customFormat="1"/>
    <row r="54" s="88" customFormat="1"/>
    <row r="55" s="88" customFormat="1"/>
    <row r="56" s="88" customFormat="1"/>
    <row r="57" s="88" customFormat="1"/>
    <row r="58" s="88" customFormat="1"/>
    <row r="59" s="88" customFormat="1"/>
    <row r="60" s="88" customFormat="1" spans="1:5">
      <c r="A60"/>
      <c r="B60"/>
      <c r="C60"/>
      <c r="D60"/>
      <c r="E60"/>
    </row>
  </sheetData>
  <mergeCells count="2">
    <mergeCell ref="A1:D1"/>
    <mergeCell ref="A3:D3"/>
  </mergeCells>
  <printOptions horizontalCentered="1"/>
  <pageMargins left="0.984027777777778" right="0.984027777777778" top="0.865277777777778" bottom="0.786805555555556" header="0.507638888888889" footer="0.2"/>
  <pageSetup paperSize="9" orientation="landscape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0"/>
  <sheetViews>
    <sheetView workbookViewId="0">
      <selection activeCell="F7" sqref="F7"/>
    </sheetView>
  </sheetViews>
  <sheetFormatPr defaultColWidth="9" defaultRowHeight="14.25"/>
  <cols>
    <col min="1" max="1" width="37.75" customWidth="1"/>
    <col min="2" max="2" width="25.125" customWidth="1"/>
    <col min="3" max="3" width="25.25" customWidth="1"/>
    <col min="4" max="4" width="26.25" customWidth="1"/>
    <col min="5" max="5" width="10.125" customWidth="1"/>
  </cols>
  <sheetData>
    <row r="1" s="88" customFormat="1" ht="30" customHeight="1" spans="1:9">
      <c r="A1" s="33" t="s">
        <v>906</v>
      </c>
      <c r="B1" s="33"/>
      <c r="C1" s="33"/>
      <c r="D1" s="33"/>
      <c r="E1" s="91"/>
      <c r="F1" s="92"/>
      <c r="G1" s="92"/>
      <c r="H1" s="92"/>
      <c r="I1" s="92"/>
    </row>
    <row r="2" ht="26.25" customHeight="1" spans="1:9">
      <c r="A2" s="93" t="s">
        <v>907</v>
      </c>
      <c r="B2" s="36"/>
      <c r="C2" s="36"/>
      <c r="D2" s="94" t="s">
        <v>49</v>
      </c>
      <c r="E2" s="36"/>
      <c r="F2" s="22"/>
      <c r="G2" s="22"/>
      <c r="H2" s="22"/>
      <c r="I2" s="22"/>
    </row>
    <row r="3" s="89" customFormat="1" ht="18" customHeight="1" spans="1:9">
      <c r="A3" s="95" t="s">
        <v>889</v>
      </c>
      <c r="B3" s="95"/>
      <c r="C3" s="95"/>
      <c r="D3" s="95"/>
      <c r="E3" s="92"/>
      <c r="F3" s="92"/>
      <c r="G3" s="92"/>
      <c r="H3" s="92"/>
      <c r="I3" s="92"/>
    </row>
    <row r="4" s="89" customFormat="1" ht="18" customHeight="1" spans="1:9">
      <c r="A4" s="95" t="s">
        <v>890</v>
      </c>
      <c r="B4" s="96" t="s">
        <v>903</v>
      </c>
      <c r="C4" s="96" t="s">
        <v>117</v>
      </c>
      <c r="D4" s="97" t="s">
        <v>59</v>
      </c>
      <c r="E4" s="92"/>
      <c r="F4" s="92"/>
      <c r="G4" s="92"/>
      <c r="H4" s="92"/>
      <c r="I4" s="92"/>
    </row>
    <row r="5" s="89" customFormat="1" ht="18" customHeight="1" spans="1:9">
      <c r="A5" s="98" t="s">
        <v>892</v>
      </c>
      <c r="B5" s="99"/>
      <c r="C5" s="100"/>
      <c r="D5" s="101"/>
      <c r="E5" s="92"/>
      <c r="F5" s="92"/>
      <c r="G5" s="92"/>
      <c r="H5" s="92"/>
      <c r="I5" s="92"/>
    </row>
    <row r="6" s="89" customFormat="1" ht="18" customHeight="1" spans="1:9">
      <c r="A6" s="102" t="s">
        <v>893</v>
      </c>
      <c r="B6" s="99"/>
      <c r="C6" s="100"/>
      <c r="D6" s="101"/>
      <c r="E6" s="92"/>
      <c r="F6" s="92"/>
      <c r="G6" s="92"/>
      <c r="H6" s="92"/>
      <c r="I6" s="92"/>
    </row>
    <row r="7" s="89" customFormat="1" ht="18" customHeight="1" spans="1:9">
      <c r="A7" s="98" t="s">
        <v>894</v>
      </c>
      <c r="B7" s="99"/>
      <c r="C7" s="100"/>
      <c r="D7" s="101"/>
      <c r="E7" s="92"/>
      <c r="F7" s="92"/>
      <c r="G7" s="92"/>
      <c r="H7" s="92"/>
      <c r="I7" s="92"/>
    </row>
    <row r="8" s="89" customFormat="1" ht="18" customHeight="1" spans="1:9">
      <c r="A8" s="98" t="s">
        <v>895</v>
      </c>
      <c r="B8" s="99"/>
      <c r="C8" s="100"/>
      <c r="D8" s="101"/>
      <c r="E8" s="92"/>
      <c r="F8" s="92"/>
      <c r="G8" s="92"/>
      <c r="H8" s="92"/>
      <c r="I8" s="92"/>
    </row>
    <row r="9" s="89" customFormat="1" ht="18" customHeight="1" spans="1:9">
      <c r="A9" s="98" t="s">
        <v>896</v>
      </c>
      <c r="B9" s="99"/>
      <c r="C9" s="100"/>
      <c r="D9" s="101"/>
      <c r="E9" s="92"/>
      <c r="F9" s="92"/>
      <c r="G9" s="92"/>
      <c r="H9" s="92"/>
      <c r="I9" s="92"/>
    </row>
    <row r="10" s="89" customFormat="1" ht="18" customHeight="1" spans="1:9">
      <c r="A10" s="98" t="s">
        <v>895</v>
      </c>
      <c r="B10" s="99"/>
      <c r="C10" s="100"/>
      <c r="D10" s="101"/>
      <c r="E10" s="92"/>
      <c r="F10" s="92"/>
      <c r="G10" s="92"/>
      <c r="H10" s="92"/>
      <c r="I10" s="92"/>
    </row>
    <row r="11" s="89" customFormat="1" ht="18" customHeight="1" spans="1:9">
      <c r="A11" s="98" t="s">
        <v>897</v>
      </c>
      <c r="B11" s="99"/>
      <c r="C11" s="100"/>
      <c r="D11" s="101"/>
      <c r="E11" s="92"/>
      <c r="F11" s="92"/>
      <c r="G11" s="92"/>
      <c r="H11" s="92"/>
      <c r="I11" s="92"/>
    </row>
    <row r="12" s="89" customFormat="1" ht="18" customHeight="1" spans="1:9">
      <c r="A12" s="98" t="s">
        <v>895</v>
      </c>
      <c r="B12" s="99"/>
      <c r="C12" s="100"/>
      <c r="D12" s="101"/>
      <c r="E12" s="92"/>
      <c r="F12" s="92"/>
      <c r="G12" s="92"/>
      <c r="H12" s="92"/>
      <c r="I12" s="92"/>
    </row>
    <row r="13" s="89" customFormat="1" ht="18" customHeight="1" spans="1:9">
      <c r="A13" s="98"/>
      <c r="B13" s="99"/>
      <c r="C13" s="100"/>
      <c r="D13" s="101"/>
      <c r="E13" s="92"/>
      <c r="F13" s="92"/>
      <c r="G13" s="92"/>
      <c r="H13" s="92"/>
      <c r="I13" s="92"/>
    </row>
    <row r="14" s="89" customFormat="1" ht="18" customHeight="1" spans="1:9">
      <c r="A14" s="98"/>
      <c r="B14" s="99"/>
      <c r="C14" s="100"/>
      <c r="D14" s="101"/>
      <c r="E14" s="92"/>
      <c r="F14" s="92"/>
      <c r="G14" s="92"/>
      <c r="H14" s="92"/>
      <c r="I14" s="92"/>
    </row>
    <row r="15" s="89" customFormat="1" ht="18" customHeight="1" spans="1:9">
      <c r="A15" s="98"/>
      <c r="B15" s="99"/>
      <c r="C15" s="100"/>
      <c r="D15" s="101"/>
      <c r="E15" s="92"/>
      <c r="F15" s="92"/>
      <c r="G15" s="92"/>
      <c r="H15" s="92"/>
      <c r="I15" s="92"/>
    </row>
    <row r="16" s="89" customFormat="1" ht="18" customHeight="1" spans="1:9">
      <c r="A16" s="98"/>
      <c r="B16" s="99"/>
      <c r="C16" s="100"/>
      <c r="D16" s="101"/>
      <c r="E16" s="92"/>
      <c r="F16" s="92"/>
      <c r="G16" s="92"/>
      <c r="H16" s="92"/>
      <c r="I16" s="92"/>
    </row>
    <row r="17" s="89" customFormat="1" ht="18" customHeight="1" spans="1:9">
      <c r="A17" s="102"/>
      <c r="B17" s="99"/>
      <c r="C17" s="100"/>
      <c r="D17" s="101"/>
      <c r="E17" s="92"/>
      <c r="F17" s="92"/>
      <c r="G17" s="92"/>
      <c r="H17" s="92"/>
      <c r="I17" s="92"/>
    </row>
    <row r="18" s="90" customFormat="1" ht="18" customHeight="1" spans="1:9">
      <c r="A18" s="96" t="s">
        <v>838</v>
      </c>
      <c r="B18" s="103"/>
      <c r="C18" s="104"/>
      <c r="D18" s="105"/>
      <c r="E18" s="106"/>
      <c r="F18" s="106"/>
      <c r="G18" s="106"/>
      <c r="H18" s="106"/>
      <c r="I18" s="106"/>
    </row>
    <row r="19" s="89" customFormat="1" ht="18" customHeight="1" spans="1:9">
      <c r="A19" s="98" t="s">
        <v>898</v>
      </c>
      <c r="B19" s="99"/>
      <c r="C19" s="100"/>
      <c r="D19" s="101"/>
      <c r="E19" s="92"/>
      <c r="F19" s="92"/>
      <c r="G19" s="92"/>
      <c r="H19" s="92"/>
      <c r="I19" s="92"/>
    </row>
    <row r="20" s="89" customFormat="1" ht="18" customHeight="1" spans="1:9">
      <c r="A20" s="102" t="s">
        <v>899</v>
      </c>
      <c r="B20" s="99"/>
      <c r="C20" s="100"/>
      <c r="D20" s="101"/>
      <c r="E20" s="92"/>
      <c r="F20" s="92"/>
      <c r="G20" s="92"/>
      <c r="H20" s="92"/>
      <c r="I20" s="92"/>
    </row>
    <row r="21" s="90" customFormat="1" ht="18" customHeight="1" spans="1:9">
      <c r="A21" s="96" t="s">
        <v>843</v>
      </c>
      <c r="B21" s="104"/>
      <c r="C21" s="104"/>
      <c r="D21" s="105"/>
      <c r="E21" s="106"/>
      <c r="F21" s="106"/>
      <c r="G21" s="106"/>
      <c r="H21" s="106"/>
      <c r="I21" s="106"/>
    </row>
    <row r="22" s="88" customFormat="1" ht="15" customHeight="1" spans="1:9">
      <c r="A22" s="92"/>
      <c r="B22" s="92"/>
      <c r="C22" s="92"/>
      <c r="D22" s="92"/>
      <c r="E22" s="92"/>
      <c r="F22" s="92"/>
      <c r="G22" s="92"/>
      <c r="H22" s="92"/>
      <c r="I22" s="92"/>
    </row>
    <row r="23" s="88" customFormat="1" ht="15" customHeight="1" spans="1:9">
      <c r="A23" s="18" t="s">
        <v>877</v>
      </c>
      <c r="B23" s="92"/>
      <c r="C23" s="92"/>
      <c r="D23" s="92"/>
      <c r="E23" s="92"/>
      <c r="F23" s="92"/>
      <c r="G23" s="92"/>
      <c r="H23" s="92"/>
      <c r="I23" s="92"/>
    </row>
    <row r="24" s="88" customFormat="1" ht="15" customHeight="1" spans="1:9">
      <c r="A24" s="92"/>
      <c r="B24" s="92"/>
      <c r="C24" s="92"/>
      <c r="D24" s="92"/>
      <c r="E24" s="92"/>
      <c r="F24" s="92"/>
      <c r="G24" s="92"/>
      <c r="H24" s="92"/>
      <c r="I24" s="92"/>
    </row>
    <row r="25" s="88" customFormat="1" ht="15" customHeight="1" spans="1:9">
      <c r="A25" s="92"/>
      <c r="B25" s="92"/>
      <c r="C25" s="92"/>
      <c r="D25" s="92"/>
      <c r="E25" s="92"/>
      <c r="F25" s="92"/>
      <c r="G25" s="92"/>
      <c r="H25" s="92"/>
      <c r="I25" s="92"/>
    </row>
    <row r="26" s="88" customFormat="1" ht="15" customHeight="1" spans="1:9">
      <c r="A26" s="92"/>
      <c r="B26" s="92"/>
      <c r="C26" s="92"/>
      <c r="D26" s="92"/>
      <c r="E26" s="92"/>
      <c r="F26" s="92"/>
      <c r="G26" s="92"/>
      <c r="H26" s="92"/>
      <c r="I26" s="92"/>
    </row>
    <row r="27" s="88" customFormat="1" ht="15" customHeight="1" spans="1:9">
      <c r="A27" s="92"/>
      <c r="B27" s="92"/>
      <c r="C27" s="92"/>
      <c r="D27" s="92"/>
      <c r="E27" s="92"/>
      <c r="F27" s="92"/>
      <c r="G27" s="92"/>
      <c r="H27" s="92"/>
      <c r="I27" s="92"/>
    </row>
    <row r="28" s="88" customFormat="1" ht="15" customHeight="1" spans="1:9">
      <c r="A28" s="92"/>
      <c r="B28" s="92"/>
      <c r="C28" s="92"/>
      <c r="D28" s="92"/>
      <c r="E28" s="92"/>
      <c r="F28" s="92"/>
      <c r="G28" s="92"/>
      <c r="H28" s="92"/>
      <c r="I28" s="92"/>
    </row>
    <row r="29" s="88" customFormat="1" ht="15" customHeight="1" spans="1:9">
      <c r="A29" s="92"/>
      <c r="B29" s="92"/>
      <c r="C29" s="92"/>
      <c r="D29" s="92"/>
      <c r="E29" s="92"/>
      <c r="F29" s="92"/>
      <c r="G29" s="92"/>
      <c r="H29" s="92"/>
      <c r="I29" s="92"/>
    </row>
    <row r="30" s="88" customFormat="1" ht="15" customHeight="1" spans="1:9">
      <c r="A30" s="92"/>
      <c r="B30" s="92"/>
      <c r="C30" s="92"/>
      <c r="D30" s="92"/>
      <c r="E30" s="92"/>
      <c r="F30" s="92"/>
      <c r="G30" s="92"/>
      <c r="H30" s="92"/>
      <c r="I30" s="92"/>
    </row>
    <row r="31" s="88" customFormat="1" ht="15" customHeight="1" spans="1:9">
      <c r="A31" s="92"/>
      <c r="B31" s="92"/>
      <c r="C31" s="92"/>
      <c r="D31" s="92"/>
      <c r="E31" s="92"/>
      <c r="F31" s="92"/>
      <c r="G31" s="92"/>
      <c r="H31" s="92"/>
      <c r="I31" s="92"/>
    </row>
    <row r="32" s="88" customFormat="1" ht="15" customHeight="1" spans="1:9">
      <c r="A32" s="92"/>
      <c r="B32" s="92"/>
      <c r="C32" s="92"/>
      <c r="D32" s="92"/>
      <c r="E32" s="92"/>
      <c r="F32" s="92"/>
      <c r="G32" s="92"/>
      <c r="H32" s="92"/>
      <c r="I32" s="92"/>
    </row>
    <row r="33" s="88" customFormat="1" ht="15" customHeight="1" spans="1:9">
      <c r="A33" s="92"/>
      <c r="B33" s="92"/>
      <c r="C33" s="92"/>
      <c r="D33" s="92"/>
      <c r="E33" s="92"/>
      <c r="F33" s="92"/>
      <c r="G33" s="92"/>
      <c r="H33" s="92"/>
      <c r="I33" s="92"/>
    </row>
    <row r="34" s="88" customFormat="1" ht="15" customHeight="1" spans="1:9">
      <c r="A34" s="92"/>
      <c r="B34" s="92"/>
      <c r="C34" s="92"/>
      <c r="D34" s="92"/>
      <c r="E34" s="92"/>
      <c r="F34" s="92"/>
      <c r="G34" s="92"/>
      <c r="H34" s="92"/>
      <c r="I34" s="92"/>
    </row>
    <row r="35" s="88" customFormat="1" ht="15" customHeight="1" spans="1:9">
      <c r="A35" s="92"/>
      <c r="B35" s="92"/>
      <c r="C35" s="92"/>
      <c r="D35" s="92"/>
      <c r="E35" s="92"/>
      <c r="F35" s="92"/>
      <c r="G35" s="92"/>
      <c r="H35" s="92"/>
      <c r="I35" s="92"/>
    </row>
    <row r="36" s="88" customFormat="1" ht="15" customHeight="1" spans="1:9">
      <c r="A36" s="92"/>
      <c r="B36" s="92"/>
      <c r="C36" s="92"/>
      <c r="D36" s="92"/>
      <c r="E36" s="92"/>
      <c r="F36" s="92"/>
      <c r="G36" s="92"/>
      <c r="H36" s="92"/>
      <c r="I36" s="92"/>
    </row>
    <row r="37" s="88" customFormat="1" ht="15" customHeight="1" spans="1:9">
      <c r="A37" s="92"/>
      <c r="B37" s="92"/>
      <c r="C37" s="92"/>
      <c r="D37" s="92"/>
      <c r="E37" s="92"/>
      <c r="F37" s="92"/>
      <c r="G37" s="92"/>
      <c r="H37" s="92"/>
      <c r="I37" s="92"/>
    </row>
    <row r="38" s="88" customFormat="1" ht="15" customHeight="1" spans="1:9">
      <c r="A38" s="92"/>
      <c r="B38" s="92"/>
      <c r="C38" s="92"/>
      <c r="D38" s="92"/>
      <c r="E38" s="92"/>
      <c r="F38" s="92"/>
      <c r="G38" s="92"/>
      <c r="H38" s="92"/>
      <c r="I38" s="92"/>
    </row>
    <row r="39" s="88" customFormat="1" ht="15" customHeight="1" spans="1:9">
      <c r="A39" s="92"/>
      <c r="B39" s="92"/>
      <c r="C39" s="92"/>
      <c r="D39" s="92"/>
      <c r="E39" s="92"/>
      <c r="F39" s="92"/>
      <c r="G39" s="92"/>
      <c r="H39" s="92"/>
      <c r="I39" s="92"/>
    </row>
    <row r="40" s="88" customFormat="1" ht="15" customHeight="1" spans="1:9">
      <c r="A40" s="92"/>
      <c r="B40" s="92"/>
      <c r="C40" s="92"/>
      <c r="D40" s="92"/>
      <c r="E40" s="92"/>
      <c r="F40" s="92"/>
      <c r="G40" s="92"/>
      <c r="H40" s="92"/>
      <c r="I40" s="92"/>
    </row>
    <row r="41" s="88" customFormat="1" ht="15" customHeight="1" spans="1:9">
      <c r="A41" s="92"/>
      <c r="B41" s="92"/>
      <c r="C41" s="92"/>
      <c r="D41" s="92"/>
      <c r="E41" s="92"/>
      <c r="F41" s="92"/>
      <c r="G41" s="92"/>
      <c r="H41" s="92"/>
      <c r="I41" s="92"/>
    </row>
    <row r="42" s="88" customFormat="1" ht="15" customHeight="1" spans="1:9">
      <c r="A42" s="92"/>
      <c r="B42" s="92"/>
      <c r="C42" s="92"/>
      <c r="D42" s="92"/>
      <c r="E42" s="92"/>
      <c r="F42" s="92"/>
      <c r="G42" s="92"/>
      <c r="H42" s="92"/>
      <c r="I42" s="92"/>
    </row>
    <row r="43" s="88" customFormat="1" ht="15" customHeight="1" spans="1:9">
      <c r="A43" s="92"/>
      <c r="B43" s="92"/>
      <c r="C43" s="92"/>
      <c r="D43" s="92"/>
      <c r="E43" s="92"/>
      <c r="F43" s="92"/>
      <c r="G43" s="92"/>
      <c r="H43" s="92"/>
      <c r="I43" s="92"/>
    </row>
    <row r="44" s="88" customFormat="1" ht="15" customHeight="1" spans="1:9">
      <c r="A44" s="92"/>
      <c r="B44" s="92"/>
      <c r="C44" s="92"/>
      <c r="D44" s="92"/>
      <c r="E44" s="92"/>
      <c r="F44" s="92"/>
      <c r="G44" s="92"/>
      <c r="H44" s="92"/>
      <c r="I44" s="92"/>
    </row>
    <row r="45" s="88" customFormat="1" ht="15" customHeight="1" spans="1:9">
      <c r="A45" s="92"/>
      <c r="B45" s="92"/>
      <c r="C45" s="92"/>
      <c r="D45" s="92"/>
      <c r="E45" s="92"/>
      <c r="F45" s="92"/>
      <c r="G45" s="92"/>
      <c r="H45" s="92"/>
      <c r="I45" s="92"/>
    </row>
    <row r="46" s="88" customFormat="1" ht="15" customHeight="1" spans="1:9">
      <c r="A46" s="92"/>
      <c r="B46" s="92"/>
      <c r="C46" s="92"/>
      <c r="D46" s="92"/>
      <c r="E46" s="92"/>
      <c r="F46" s="92"/>
      <c r="G46" s="92"/>
      <c r="H46" s="92"/>
      <c r="I46" s="92"/>
    </row>
    <row r="47" s="88" customFormat="1"/>
    <row r="48" s="88" customFormat="1"/>
    <row r="49" s="88" customFormat="1"/>
    <row r="50" s="88" customFormat="1"/>
    <row r="51" s="88" customFormat="1"/>
    <row r="52" s="88" customFormat="1"/>
    <row r="53" s="88" customFormat="1"/>
    <row r="54" s="88" customFormat="1"/>
    <row r="55" s="88" customFormat="1"/>
    <row r="56" s="88" customFormat="1"/>
    <row r="57" s="88" customFormat="1"/>
    <row r="58" s="88" customFormat="1"/>
    <row r="59" s="88" customFormat="1"/>
    <row r="60" s="88" customFormat="1" spans="1:5">
      <c r="A60"/>
      <c r="B60"/>
      <c r="C60"/>
      <c r="D60"/>
      <c r="E60"/>
    </row>
  </sheetData>
  <mergeCells count="2">
    <mergeCell ref="A1:D1"/>
    <mergeCell ref="A3:D3"/>
  </mergeCells>
  <pageMargins left="0.75" right="0.75" top="1" bottom="1" header="0.5" footer="0.5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workbookViewId="0">
      <selection activeCell="E3" sqref="E3"/>
    </sheetView>
  </sheetViews>
  <sheetFormatPr defaultColWidth="9" defaultRowHeight="14.25" outlineLevelCol="7"/>
  <cols>
    <col min="1" max="1" width="49.75" style="78" customWidth="1"/>
    <col min="2" max="2" width="54.75" style="78" customWidth="1"/>
    <col min="3" max="255" width="9" style="78"/>
    <col min="256" max="16384" width="9" style="3"/>
  </cols>
  <sheetData>
    <row r="1" ht="51.75" customHeight="1" spans="1:8">
      <c r="A1" s="79" t="s">
        <v>908</v>
      </c>
      <c r="B1" s="79"/>
      <c r="C1" s="80"/>
      <c r="D1" s="80"/>
      <c r="E1" s="80"/>
      <c r="F1" s="80"/>
      <c r="G1" s="80"/>
      <c r="H1" s="80"/>
    </row>
    <row r="2" ht="28.9" customHeight="1" spans="1:8">
      <c r="A2" s="81" t="s">
        <v>909</v>
      </c>
      <c r="B2" s="82" t="s">
        <v>910</v>
      </c>
      <c r="C2" s="80"/>
      <c r="D2" s="80"/>
      <c r="E2" s="80"/>
      <c r="F2" s="80"/>
      <c r="G2" s="80"/>
      <c r="H2" s="80"/>
    </row>
    <row r="3" ht="34.9" customHeight="1" spans="1:8">
      <c r="A3" s="83" t="s">
        <v>50</v>
      </c>
      <c r="B3" s="83" t="s">
        <v>911</v>
      </c>
      <c r="C3" s="80"/>
      <c r="D3" s="80"/>
      <c r="E3" s="80"/>
      <c r="F3" s="80"/>
      <c r="G3" s="80"/>
      <c r="H3" s="80"/>
    </row>
    <row r="4" ht="24.75" customHeight="1" spans="1:8">
      <c r="A4" s="84" t="s">
        <v>912</v>
      </c>
      <c r="B4" s="85"/>
      <c r="C4" s="80"/>
      <c r="D4" s="80"/>
      <c r="E4" s="80"/>
      <c r="F4" s="80"/>
      <c r="G4" s="80"/>
      <c r="H4" s="80"/>
    </row>
    <row r="5" ht="15" customHeight="1" spans="1:8">
      <c r="A5" s="86"/>
      <c r="B5" s="87"/>
      <c r="C5" s="80"/>
      <c r="D5" s="80"/>
      <c r="E5" s="80"/>
      <c r="F5" s="80"/>
      <c r="G5" s="80"/>
      <c r="H5" s="80"/>
    </row>
    <row r="6" ht="15" customHeight="1" spans="1:8">
      <c r="A6" s="18" t="s">
        <v>877</v>
      </c>
      <c r="B6" s="7"/>
      <c r="C6" s="80"/>
      <c r="D6" s="80"/>
      <c r="E6" s="80"/>
      <c r="F6" s="80"/>
      <c r="G6" s="80"/>
      <c r="H6" s="80"/>
    </row>
    <row r="7" ht="15" customHeight="1" spans="1:8">
      <c r="A7" s="7"/>
      <c r="B7" s="7"/>
      <c r="C7" s="80"/>
      <c r="D7" s="80"/>
      <c r="E7" s="80"/>
      <c r="F7" s="80"/>
      <c r="G7" s="80"/>
      <c r="H7" s="80"/>
    </row>
    <row r="8" ht="15" customHeight="1" spans="1:8">
      <c r="A8" s="80"/>
      <c r="B8" s="80"/>
      <c r="C8" s="80"/>
      <c r="D8" s="80"/>
      <c r="E8" s="80"/>
      <c r="F8" s="80"/>
      <c r="G8" s="80"/>
      <c r="H8" s="80"/>
    </row>
    <row r="9" ht="15" customHeight="1" spans="1:8">
      <c r="A9" s="80"/>
      <c r="B9" s="80"/>
      <c r="C9" s="80"/>
      <c r="D9" s="80"/>
      <c r="E9" s="80"/>
      <c r="F9" s="80"/>
      <c r="G9" s="80"/>
      <c r="H9" s="80"/>
    </row>
    <row r="10" ht="15" customHeight="1" spans="1:8">
      <c r="A10" s="80"/>
      <c r="B10" s="80"/>
      <c r="C10" s="80"/>
      <c r="D10" s="80"/>
      <c r="E10" s="80"/>
      <c r="F10" s="80"/>
      <c r="G10" s="80"/>
      <c r="H10" s="80"/>
    </row>
    <row r="11" ht="15" customHeight="1" spans="1:8">
      <c r="A11" s="80"/>
      <c r="B11" s="80"/>
      <c r="C11" s="80"/>
      <c r="D11" s="80"/>
      <c r="E11" s="80"/>
      <c r="F11" s="80"/>
      <c r="G11" s="80"/>
      <c r="H11" s="80"/>
    </row>
    <row r="12" ht="15" customHeight="1" spans="1:8">
      <c r="A12" s="80"/>
      <c r="B12" s="80"/>
      <c r="C12" s="80"/>
      <c r="D12" s="80"/>
      <c r="E12" s="80"/>
      <c r="F12" s="80"/>
      <c r="G12" s="80"/>
      <c r="H12" s="80"/>
    </row>
    <row r="13" ht="15" customHeight="1" spans="1:8">
      <c r="A13" s="80"/>
      <c r="B13" s="80"/>
      <c r="C13" s="80"/>
      <c r="D13" s="80"/>
      <c r="E13" s="80"/>
      <c r="F13" s="80"/>
      <c r="G13" s="80"/>
      <c r="H13" s="80"/>
    </row>
    <row r="14" ht="15" customHeight="1" spans="1:8">
      <c r="A14" s="80"/>
      <c r="B14" s="80"/>
      <c r="C14" s="80"/>
      <c r="D14" s="80"/>
      <c r="E14" s="80"/>
      <c r="F14" s="80"/>
      <c r="G14" s="80"/>
      <c r="H14" s="80"/>
    </row>
    <row r="15" ht="15" customHeight="1" spans="1:8">
      <c r="A15" s="80"/>
      <c r="B15" s="80"/>
      <c r="C15" s="80"/>
      <c r="D15" s="80"/>
      <c r="E15" s="80"/>
      <c r="F15" s="80"/>
      <c r="G15" s="80"/>
      <c r="H15" s="80"/>
    </row>
    <row r="16" ht="15" customHeight="1" spans="1:8">
      <c r="A16" s="80"/>
      <c r="B16" s="80"/>
      <c r="C16" s="80"/>
      <c r="D16" s="80"/>
      <c r="E16" s="80"/>
      <c r="F16" s="80"/>
      <c r="G16" s="80"/>
      <c r="H16" s="80"/>
    </row>
    <row r="17" ht="15" customHeight="1" spans="1:8">
      <c r="A17" s="80"/>
      <c r="B17" s="80"/>
      <c r="C17" s="80"/>
      <c r="D17" s="80"/>
      <c r="E17" s="80"/>
      <c r="F17" s="80"/>
      <c r="G17" s="80"/>
      <c r="H17" s="80"/>
    </row>
    <row r="18" ht="15" customHeight="1" spans="1:8">
      <c r="A18" s="80"/>
      <c r="B18" s="80"/>
      <c r="C18" s="80"/>
      <c r="D18" s="80"/>
      <c r="E18" s="80"/>
      <c r="F18" s="80"/>
      <c r="G18" s="80"/>
      <c r="H18" s="80"/>
    </row>
    <row r="19" ht="15" customHeight="1" spans="1:8">
      <c r="A19" s="80"/>
      <c r="B19" s="80"/>
      <c r="C19" s="80"/>
      <c r="D19" s="80"/>
      <c r="E19" s="80"/>
      <c r="F19" s="80"/>
      <c r="G19" s="80"/>
      <c r="H19" s="80"/>
    </row>
    <row r="20" ht="15" customHeight="1" spans="1:8">
      <c r="A20" s="80"/>
      <c r="B20" s="80"/>
      <c r="C20" s="80"/>
      <c r="D20" s="80"/>
      <c r="E20" s="80"/>
      <c r="F20" s="80"/>
      <c r="G20" s="80"/>
      <c r="H20" s="80"/>
    </row>
    <row r="21" ht="15" customHeight="1" spans="1:8">
      <c r="A21" s="80"/>
      <c r="B21" s="80"/>
      <c r="C21" s="80"/>
      <c r="D21" s="80"/>
      <c r="E21" s="80"/>
      <c r="F21" s="80"/>
      <c r="G21" s="80"/>
      <c r="H21" s="80"/>
    </row>
    <row r="22" ht="15" customHeight="1" spans="1:8">
      <c r="A22" s="80"/>
      <c r="B22" s="80"/>
      <c r="C22" s="80"/>
      <c r="D22" s="80"/>
      <c r="E22" s="80"/>
      <c r="F22" s="80"/>
      <c r="G22" s="80"/>
      <c r="H22" s="80"/>
    </row>
    <row r="23" ht="15" customHeight="1" spans="1:8">
      <c r="A23" s="80"/>
      <c r="B23" s="80"/>
      <c r="C23" s="80"/>
      <c r="D23" s="80"/>
      <c r="E23" s="80"/>
      <c r="F23" s="80"/>
      <c r="G23" s="80"/>
      <c r="H23" s="80"/>
    </row>
    <row r="24" ht="15" customHeight="1" spans="1:8">
      <c r="A24" s="80"/>
      <c r="B24" s="80"/>
      <c r="C24" s="80"/>
      <c r="D24" s="80"/>
      <c r="E24" s="80"/>
      <c r="F24" s="80"/>
      <c r="G24" s="80"/>
      <c r="H24" s="80"/>
    </row>
    <row r="25" ht="15" customHeight="1" spans="1:8">
      <c r="A25" s="80"/>
      <c r="B25" s="80"/>
      <c r="C25" s="80"/>
      <c r="D25" s="80"/>
      <c r="E25" s="80"/>
      <c r="F25" s="80"/>
      <c r="G25" s="80"/>
      <c r="H25" s="80"/>
    </row>
    <row r="26" ht="15" customHeight="1" spans="1:8">
      <c r="A26" s="80"/>
      <c r="B26" s="80"/>
      <c r="C26" s="80"/>
      <c r="D26" s="80"/>
      <c r="E26" s="80"/>
      <c r="F26" s="80"/>
      <c r="G26" s="80"/>
      <c r="H26" s="80"/>
    </row>
    <row r="27" ht="15" customHeight="1" spans="1:8">
      <c r="A27" s="80"/>
      <c r="B27" s="80"/>
      <c r="C27" s="80"/>
      <c r="D27" s="80"/>
      <c r="E27" s="80"/>
      <c r="F27" s="80"/>
      <c r="G27" s="80"/>
      <c r="H27" s="80"/>
    </row>
    <row r="28" ht="15" customHeight="1" spans="1:8">
      <c r="A28" s="80"/>
      <c r="B28" s="80"/>
      <c r="C28" s="80"/>
      <c r="D28" s="80"/>
      <c r="E28" s="80"/>
      <c r="F28" s="80"/>
      <c r="G28" s="80"/>
      <c r="H28" s="80"/>
    </row>
    <row r="29" ht="15" customHeight="1" spans="1:8">
      <c r="A29" s="80"/>
      <c r="B29" s="80"/>
      <c r="C29" s="80"/>
      <c r="D29" s="80"/>
      <c r="E29" s="80"/>
      <c r="F29" s="80"/>
      <c r="G29" s="80"/>
      <c r="H29" s="80"/>
    </row>
    <row r="30" ht="15" customHeight="1" spans="1:8">
      <c r="A30" s="80"/>
      <c r="B30" s="80"/>
      <c r="C30" s="80"/>
      <c r="D30" s="80"/>
      <c r="E30" s="80"/>
      <c r="F30" s="80"/>
      <c r="G30" s="80"/>
      <c r="H30" s="80"/>
    </row>
    <row r="31" ht="15" customHeight="1" spans="1:8">
      <c r="A31" s="80"/>
      <c r="B31" s="80"/>
      <c r="C31" s="80"/>
      <c r="D31" s="80"/>
      <c r="E31" s="80"/>
      <c r="F31" s="80"/>
      <c r="G31" s="80"/>
      <c r="H31" s="80"/>
    </row>
    <row r="32" ht="15" customHeight="1" spans="1:8">
      <c r="A32" s="80"/>
      <c r="B32" s="80"/>
      <c r="C32" s="80"/>
      <c r="D32" s="80"/>
      <c r="E32" s="80"/>
      <c r="F32" s="80"/>
      <c r="G32" s="80"/>
      <c r="H32" s="80"/>
    </row>
    <row r="33" ht="15" customHeight="1" spans="1:8">
      <c r="A33" s="80"/>
      <c r="B33" s="80"/>
      <c r="C33" s="80"/>
      <c r="D33" s="80"/>
      <c r="E33" s="80"/>
      <c r="F33" s="80"/>
      <c r="G33" s="80"/>
      <c r="H33" s="80"/>
    </row>
    <row r="34" ht="15" customHeight="1" spans="1:8">
      <c r="A34" s="80"/>
      <c r="B34" s="80"/>
      <c r="C34" s="80"/>
      <c r="D34" s="80"/>
      <c r="E34" s="80"/>
      <c r="F34" s="80"/>
      <c r="G34" s="80"/>
      <c r="H34" s="80"/>
    </row>
    <row r="35" ht="15" customHeight="1" spans="1:8">
      <c r="A35" s="80"/>
      <c r="B35" s="80"/>
      <c r="C35" s="80"/>
      <c r="D35" s="80"/>
      <c r="E35" s="80"/>
      <c r="F35" s="80"/>
      <c r="G35" s="80"/>
      <c r="H35" s="80"/>
    </row>
    <row r="36" ht="15" customHeight="1" spans="1:8">
      <c r="A36" s="80"/>
      <c r="B36" s="80"/>
      <c r="C36" s="80"/>
      <c r="D36" s="80"/>
      <c r="E36" s="80"/>
      <c r="F36" s="80"/>
      <c r="G36" s="80"/>
      <c r="H36" s="80"/>
    </row>
    <row r="37" ht="15" customHeight="1" spans="1:8">
      <c r="A37" s="80"/>
      <c r="B37" s="80"/>
      <c r="C37" s="80"/>
      <c r="D37" s="80"/>
      <c r="E37" s="80"/>
      <c r="F37" s="80"/>
      <c r="G37" s="80"/>
      <c r="H37" s="80"/>
    </row>
    <row r="38" ht="15" customHeight="1" spans="1:8">
      <c r="A38" s="80"/>
      <c r="B38" s="80"/>
      <c r="C38" s="80"/>
      <c r="D38" s="80"/>
      <c r="E38" s="80"/>
      <c r="F38" s="80"/>
      <c r="G38" s="80"/>
      <c r="H38" s="80"/>
    </row>
    <row r="39" ht="15" customHeight="1" spans="1:8">
      <c r="A39" s="80"/>
      <c r="B39" s="80"/>
      <c r="C39" s="80"/>
      <c r="D39" s="80"/>
      <c r="E39" s="80"/>
      <c r="F39" s="80"/>
      <c r="G39" s="80"/>
      <c r="H39" s="80"/>
    </row>
    <row r="40" ht="15" customHeight="1" spans="1:8">
      <c r="A40" s="80"/>
      <c r="B40" s="80"/>
      <c r="C40" s="80"/>
      <c r="D40" s="80"/>
      <c r="E40" s="80"/>
      <c r="F40" s="80"/>
      <c r="G40" s="80"/>
      <c r="H40" s="80"/>
    </row>
    <row r="41" ht="15" customHeight="1" spans="1:8">
      <c r="A41" s="80"/>
      <c r="B41" s="80"/>
      <c r="C41" s="80"/>
      <c r="D41" s="80"/>
      <c r="E41" s="80"/>
      <c r="F41" s="80"/>
      <c r="G41" s="80"/>
      <c r="H41" s="80"/>
    </row>
    <row r="42" ht="15" customHeight="1" spans="1:8">
      <c r="A42" s="80"/>
      <c r="B42" s="80"/>
      <c r="C42" s="80"/>
      <c r="D42" s="80"/>
      <c r="E42" s="80"/>
      <c r="F42" s="80"/>
      <c r="G42" s="80"/>
      <c r="H42" s="80"/>
    </row>
    <row r="43" ht="15" customHeight="1" spans="1:8">
      <c r="A43" s="80"/>
      <c r="B43" s="80"/>
      <c r="C43" s="80"/>
      <c r="D43" s="80"/>
      <c r="E43" s="80"/>
      <c r="F43" s="80"/>
      <c r="G43" s="80"/>
      <c r="H43" s="80"/>
    </row>
    <row r="44" ht="15" customHeight="1" spans="1:8">
      <c r="A44" s="80"/>
      <c r="B44" s="80"/>
      <c r="C44" s="80"/>
      <c r="D44" s="80"/>
      <c r="E44" s="80"/>
      <c r="F44" s="80"/>
      <c r="G44" s="80"/>
      <c r="H44" s="80"/>
    </row>
  </sheetData>
  <mergeCells count="1">
    <mergeCell ref="A1:B1"/>
  </mergeCells>
  <pageMargins left="1.45625" right="0.984027777777778" top="0.984027777777778" bottom="0.786805555555556" header="0.297916666666667" footer="0.297916666666667"/>
  <pageSetup paperSize="9" orientation="landscape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42"/>
  <sheetViews>
    <sheetView showZeros="0" workbookViewId="0">
      <selection activeCell="A2" sqref="A2"/>
    </sheetView>
  </sheetViews>
  <sheetFormatPr defaultColWidth="9" defaultRowHeight="14.25"/>
  <cols>
    <col min="1" max="1" width="45.25" customWidth="1"/>
    <col min="2" max="2" width="20.5" customWidth="1"/>
    <col min="3" max="3" width="21.25" customWidth="1"/>
    <col min="4" max="4" width="17.125" customWidth="1"/>
    <col min="5" max="5" width="10" customWidth="1"/>
  </cols>
  <sheetData>
    <row r="1" ht="30" customHeight="1" spans="1:9">
      <c r="A1" s="33" t="s">
        <v>913</v>
      </c>
      <c r="B1" s="33"/>
      <c r="C1" s="33"/>
      <c r="D1" s="33"/>
      <c r="E1" s="33"/>
      <c r="F1" s="22"/>
      <c r="G1" s="22"/>
      <c r="H1" s="22"/>
      <c r="I1" s="22"/>
    </row>
    <row r="2" ht="28.5" customHeight="1" spans="1:9">
      <c r="A2" s="34" t="s">
        <v>914</v>
      </c>
      <c r="B2" s="36"/>
      <c r="C2" s="36"/>
      <c r="D2" s="37" t="s">
        <v>49</v>
      </c>
      <c r="E2" s="22"/>
      <c r="F2" s="22"/>
      <c r="G2" s="22"/>
      <c r="H2" s="22"/>
      <c r="I2" s="22"/>
    </row>
    <row r="3" s="3" customFormat="1" ht="30" customHeight="1" spans="1:9">
      <c r="A3" s="61" t="s">
        <v>915</v>
      </c>
      <c r="B3" s="61" t="s">
        <v>84</v>
      </c>
      <c r="C3" s="77" t="s">
        <v>916</v>
      </c>
      <c r="D3" s="61" t="s">
        <v>917</v>
      </c>
      <c r="E3" s="62" t="s">
        <v>56</v>
      </c>
      <c r="F3" s="7"/>
      <c r="G3" s="7"/>
      <c r="H3" s="7"/>
      <c r="I3" s="7"/>
    </row>
    <row r="4" s="3" customFormat="1" ht="18.75" customHeight="1" spans="1:9">
      <c r="A4" s="63" t="s">
        <v>918</v>
      </c>
      <c r="B4" s="71"/>
      <c r="C4" s="71"/>
      <c r="D4" s="65"/>
      <c r="E4" s="66"/>
      <c r="F4" s="7"/>
      <c r="G4" s="7"/>
      <c r="H4" s="7"/>
      <c r="I4" s="7"/>
    </row>
    <row r="5" s="3" customFormat="1" ht="18.75" customHeight="1" spans="1:9">
      <c r="A5" s="63" t="s">
        <v>919</v>
      </c>
      <c r="B5" s="71"/>
      <c r="C5" s="71"/>
      <c r="D5" s="65"/>
      <c r="E5" s="66"/>
      <c r="F5" s="7"/>
      <c r="G5" s="7"/>
      <c r="H5" s="7"/>
      <c r="I5" s="7"/>
    </row>
    <row r="6" s="3" customFormat="1" ht="18.75" customHeight="1" spans="1:9">
      <c r="A6" s="63" t="s">
        <v>920</v>
      </c>
      <c r="B6" s="71"/>
      <c r="C6" s="71"/>
      <c r="D6" s="65"/>
      <c r="E6" s="66"/>
      <c r="F6" s="7"/>
      <c r="G6" s="7"/>
      <c r="H6" s="7"/>
      <c r="I6" s="7"/>
    </row>
    <row r="7" s="3" customFormat="1" ht="18.75" customHeight="1" spans="1:9">
      <c r="A7" s="63" t="s">
        <v>921</v>
      </c>
      <c r="B7" s="71"/>
      <c r="C7" s="71"/>
      <c r="D7" s="65"/>
      <c r="E7" s="66"/>
      <c r="F7" s="7"/>
      <c r="G7" s="7"/>
      <c r="H7" s="7"/>
      <c r="I7" s="7"/>
    </row>
    <row r="8" s="3" customFormat="1" ht="18.75" customHeight="1" spans="1:9">
      <c r="A8" s="63" t="s">
        <v>922</v>
      </c>
      <c r="B8" s="71"/>
      <c r="C8" s="71"/>
      <c r="D8" s="65"/>
      <c r="E8" s="66"/>
      <c r="F8" s="7"/>
      <c r="G8" s="7"/>
      <c r="H8" s="7"/>
      <c r="I8" s="7"/>
    </row>
    <row r="9" s="3" customFormat="1" ht="18.75" customHeight="1" spans="1:9">
      <c r="A9" s="63" t="s">
        <v>923</v>
      </c>
      <c r="B9" s="71"/>
      <c r="C9" s="71"/>
      <c r="D9" s="65"/>
      <c r="E9" s="67"/>
      <c r="F9" s="7"/>
      <c r="G9" s="7"/>
      <c r="H9" s="7"/>
      <c r="I9" s="7"/>
    </row>
    <row r="10" s="3" customFormat="1" ht="18.75" customHeight="1" spans="1:9">
      <c r="A10" s="63" t="s">
        <v>924</v>
      </c>
      <c r="B10" s="71"/>
      <c r="C10" s="71"/>
      <c r="D10" s="65"/>
      <c r="E10" s="66"/>
      <c r="F10" s="7"/>
      <c r="G10" s="7"/>
      <c r="H10" s="7"/>
      <c r="I10" s="7"/>
    </row>
    <row r="11" s="3" customFormat="1" ht="18.75" customHeight="1" spans="1:9">
      <c r="A11" s="63" t="s">
        <v>925</v>
      </c>
      <c r="B11" s="71"/>
      <c r="C11" s="71"/>
      <c r="D11" s="65"/>
      <c r="E11" s="66"/>
      <c r="F11" s="7"/>
      <c r="G11" s="7"/>
      <c r="H11" s="7"/>
      <c r="I11" s="7"/>
    </row>
    <row r="12" s="3" customFormat="1" ht="18.75" customHeight="1" spans="1:9">
      <c r="A12" s="63" t="s">
        <v>926</v>
      </c>
      <c r="B12" s="71">
        <v>2656</v>
      </c>
      <c r="C12" s="71">
        <v>3562</v>
      </c>
      <c r="D12" s="65">
        <f>(C12-B12)/B12*100</f>
        <v>34.1114457831325</v>
      </c>
      <c r="E12" s="66"/>
      <c r="F12" s="7"/>
      <c r="G12" s="7"/>
      <c r="H12" s="7"/>
      <c r="I12" s="7"/>
    </row>
    <row r="13" s="3" customFormat="1" ht="18.75" customHeight="1" spans="1:9">
      <c r="A13" s="63" t="s">
        <v>927</v>
      </c>
      <c r="B13" s="71"/>
      <c r="C13" s="71"/>
      <c r="D13" s="65"/>
      <c r="E13" s="66"/>
      <c r="F13" s="7"/>
      <c r="G13" s="7"/>
      <c r="H13" s="7"/>
      <c r="I13" s="7"/>
    </row>
    <row r="14" s="3" customFormat="1" ht="18.75" customHeight="1" spans="1:9">
      <c r="A14" s="63" t="s">
        <v>928</v>
      </c>
      <c r="B14" s="71"/>
      <c r="C14" s="71"/>
      <c r="D14" s="65"/>
      <c r="E14" s="66"/>
      <c r="F14" s="7"/>
      <c r="G14" s="7"/>
      <c r="H14" s="7"/>
      <c r="I14" s="7"/>
    </row>
    <row r="15" s="15" customFormat="1" ht="18.75" customHeight="1" spans="1:9">
      <c r="A15" s="75" t="s">
        <v>824</v>
      </c>
      <c r="B15" s="68">
        <f>SUM(B4:B14)</f>
        <v>2656</v>
      </c>
      <c r="C15" s="68">
        <f>SUM(C4:C14)</f>
        <v>3562</v>
      </c>
      <c r="D15" s="69">
        <f>(C15-B15)/B15*100</f>
        <v>34.1114457831325</v>
      </c>
      <c r="E15" s="70"/>
      <c r="F15" s="18"/>
      <c r="G15" s="18"/>
      <c r="H15" s="18"/>
      <c r="I15" s="18"/>
    </row>
    <row r="16" s="3" customFormat="1" ht="18.75" customHeight="1" spans="1:9">
      <c r="A16" s="63" t="s">
        <v>825</v>
      </c>
      <c r="B16" s="71">
        <v>747</v>
      </c>
      <c r="C16" s="71">
        <v>834</v>
      </c>
      <c r="D16" s="65">
        <f>(C16-B16)/B16*100</f>
        <v>11.6465863453815</v>
      </c>
      <c r="E16" s="72"/>
      <c r="F16" s="7"/>
      <c r="G16" s="7"/>
      <c r="H16" s="7"/>
      <c r="I16" s="7"/>
    </row>
    <row r="17" s="3" customFormat="1" ht="18.75" customHeight="1" spans="1:9">
      <c r="A17" s="63" t="s">
        <v>929</v>
      </c>
      <c r="B17" s="71"/>
      <c r="C17" s="71"/>
      <c r="D17" s="65"/>
      <c r="E17" s="72"/>
      <c r="F17" s="7"/>
      <c r="G17" s="7"/>
      <c r="H17" s="7"/>
      <c r="I17" s="7"/>
    </row>
    <row r="18" s="3" customFormat="1" ht="18.75" customHeight="1" spans="1:9">
      <c r="A18" s="68" t="s">
        <v>126</v>
      </c>
      <c r="B18" s="68">
        <f>SUM(B15:B17)</f>
        <v>3403</v>
      </c>
      <c r="C18" s="68">
        <f>SUM(C15:C17)</f>
        <v>4396</v>
      </c>
      <c r="D18" s="69">
        <f>(C18-B18)/B18*100</f>
        <v>29.1801351748457</v>
      </c>
      <c r="E18" s="72"/>
      <c r="F18" s="7"/>
      <c r="G18" s="7"/>
      <c r="H18" s="7"/>
      <c r="I18" s="7"/>
    </row>
    <row r="19" ht="15" customHeight="1" spans="1:9">
      <c r="A19" s="22"/>
      <c r="B19" s="22"/>
      <c r="C19" s="22"/>
      <c r="D19" s="22"/>
      <c r="E19" s="22"/>
      <c r="F19" s="22"/>
      <c r="G19" s="22"/>
      <c r="H19" s="22"/>
      <c r="I19" s="22"/>
    </row>
    <row r="20" ht="15" customHeight="1" spans="1:9">
      <c r="A20" s="22"/>
      <c r="B20" s="22"/>
      <c r="C20" s="22"/>
      <c r="D20" s="22"/>
      <c r="E20" s="22"/>
      <c r="F20" s="22"/>
      <c r="G20" s="22"/>
      <c r="H20" s="22"/>
      <c r="I20" s="22"/>
    </row>
    <row r="21" ht="15" customHeight="1" spans="1:9">
      <c r="A21" s="22"/>
      <c r="B21" s="22"/>
      <c r="C21" s="22"/>
      <c r="D21" s="22"/>
      <c r="E21" s="22"/>
      <c r="F21" s="22"/>
      <c r="G21" s="22"/>
      <c r="H21" s="22"/>
      <c r="I21" s="22"/>
    </row>
    <row r="22" ht="15" customHeight="1" spans="1:9">
      <c r="A22" s="22"/>
      <c r="B22" s="22"/>
      <c r="C22" s="22"/>
      <c r="D22" s="22"/>
      <c r="E22" s="22"/>
      <c r="F22" s="22"/>
      <c r="G22" s="22"/>
      <c r="H22" s="22"/>
      <c r="I22" s="22"/>
    </row>
    <row r="23" ht="15" customHeight="1" spans="1:9">
      <c r="A23" s="22"/>
      <c r="B23" s="22"/>
      <c r="C23" s="22"/>
      <c r="D23" s="22"/>
      <c r="E23" s="22"/>
      <c r="F23" s="22"/>
      <c r="G23" s="22"/>
      <c r="H23" s="22"/>
      <c r="I23" s="22"/>
    </row>
    <row r="24" ht="15" customHeight="1" spans="1:9">
      <c r="A24" s="22"/>
      <c r="B24" s="22"/>
      <c r="C24" s="22"/>
      <c r="D24" s="22"/>
      <c r="E24" s="22"/>
      <c r="F24" s="22"/>
      <c r="G24" s="22"/>
      <c r="H24" s="22"/>
      <c r="I24" s="22"/>
    </row>
    <row r="25" ht="15" customHeight="1" spans="1:9">
      <c r="A25" s="22"/>
      <c r="B25" s="22"/>
      <c r="C25" s="22"/>
      <c r="D25" s="22"/>
      <c r="E25" s="22"/>
      <c r="F25" s="22"/>
      <c r="G25" s="22"/>
      <c r="H25" s="22"/>
      <c r="I25" s="22"/>
    </row>
    <row r="26" ht="15" customHeight="1" spans="1:9">
      <c r="A26" s="22"/>
      <c r="B26" s="22"/>
      <c r="C26" s="22"/>
      <c r="D26" s="22"/>
      <c r="E26" s="22"/>
      <c r="F26" s="22"/>
      <c r="G26" s="22"/>
      <c r="H26" s="22"/>
      <c r="I26" s="22"/>
    </row>
    <row r="27" ht="15" customHeight="1" spans="1:9">
      <c r="A27" s="22"/>
      <c r="B27" s="22"/>
      <c r="C27" s="22"/>
      <c r="D27" s="22"/>
      <c r="E27" s="22"/>
      <c r="F27" s="22"/>
      <c r="G27" s="22"/>
      <c r="H27" s="22"/>
      <c r="I27" s="22"/>
    </row>
    <row r="28" ht="15" customHeight="1" spans="1:9">
      <c r="A28" s="22"/>
      <c r="B28" s="22"/>
      <c r="C28" s="22"/>
      <c r="D28" s="22"/>
      <c r="E28" s="22"/>
      <c r="F28" s="22"/>
      <c r="G28" s="22"/>
      <c r="H28" s="22"/>
      <c r="I28" s="22"/>
    </row>
    <row r="29" ht="15" customHeight="1" spans="1:9">
      <c r="A29" s="22"/>
      <c r="B29" s="22"/>
      <c r="C29" s="22"/>
      <c r="D29" s="22"/>
      <c r="E29" s="22"/>
      <c r="F29" s="22"/>
      <c r="G29" s="22"/>
      <c r="H29" s="22"/>
      <c r="I29" s="22"/>
    </row>
    <row r="30" ht="15" customHeight="1" spans="1:9">
      <c r="A30" s="22"/>
      <c r="B30" s="22"/>
      <c r="C30" s="22"/>
      <c r="D30" s="22"/>
      <c r="E30" s="22"/>
      <c r="F30" s="22"/>
      <c r="G30" s="22"/>
      <c r="H30" s="22"/>
      <c r="I30" s="22"/>
    </row>
    <row r="31" ht="15" customHeight="1" spans="1:9">
      <c r="A31" s="22"/>
      <c r="B31" s="22"/>
      <c r="C31" s="22"/>
      <c r="D31" s="22"/>
      <c r="E31" s="22"/>
      <c r="F31" s="22"/>
      <c r="G31" s="22"/>
      <c r="H31" s="22"/>
      <c r="I31" s="22"/>
    </row>
    <row r="32" ht="15" customHeight="1" spans="1:9">
      <c r="A32" s="22"/>
      <c r="B32" s="22"/>
      <c r="C32" s="22"/>
      <c r="D32" s="22"/>
      <c r="E32" s="22"/>
      <c r="F32" s="22"/>
      <c r="G32" s="22"/>
      <c r="H32" s="22"/>
      <c r="I32" s="22"/>
    </row>
    <row r="33" ht="15" customHeight="1" spans="1:9">
      <c r="A33" s="22"/>
      <c r="B33" s="22"/>
      <c r="C33" s="22"/>
      <c r="D33" s="22"/>
      <c r="E33" s="22"/>
      <c r="F33" s="22"/>
      <c r="G33" s="22"/>
      <c r="H33" s="22"/>
      <c r="I33" s="22"/>
    </row>
    <row r="34" ht="15" customHeight="1" spans="1:9">
      <c r="A34" s="22"/>
      <c r="B34" s="22"/>
      <c r="C34" s="22"/>
      <c r="D34" s="22"/>
      <c r="E34" s="22"/>
      <c r="F34" s="22"/>
      <c r="G34" s="22"/>
      <c r="H34" s="22"/>
      <c r="I34" s="22"/>
    </row>
    <row r="35" ht="15" customHeight="1" spans="1:9">
      <c r="A35" s="22"/>
      <c r="B35" s="22"/>
      <c r="C35" s="22"/>
      <c r="D35" s="22"/>
      <c r="E35" s="22"/>
      <c r="F35" s="22"/>
      <c r="G35" s="22"/>
      <c r="H35" s="22"/>
      <c r="I35" s="22"/>
    </row>
    <row r="36" ht="15" customHeight="1" spans="1:9">
      <c r="A36" s="22"/>
      <c r="B36" s="22"/>
      <c r="C36" s="22"/>
      <c r="D36" s="22"/>
      <c r="E36" s="22"/>
      <c r="F36" s="22"/>
      <c r="G36" s="22"/>
      <c r="H36" s="22"/>
      <c r="I36" s="22"/>
    </row>
    <row r="37" ht="15" customHeight="1" spans="1:9">
      <c r="A37" s="22"/>
      <c r="B37" s="22"/>
      <c r="C37" s="22"/>
      <c r="D37" s="22"/>
      <c r="E37" s="22"/>
      <c r="F37" s="22"/>
      <c r="G37" s="22"/>
      <c r="H37" s="22"/>
      <c r="I37" s="22"/>
    </row>
    <row r="38" ht="15" customHeight="1" spans="1:9">
      <c r="A38" s="22"/>
      <c r="B38" s="22"/>
      <c r="C38" s="22"/>
      <c r="D38" s="22"/>
      <c r="E38" s="22"/>
      <c r="F38" s="22"/>
      <c r="G38" s="22"/>
      <c r="H38" s="22"/>
      <c r="I38" s="22"/>
    </row>
    <row r="39" ht="15" customHeight="1" spans="1:9">
      <c r="A39" s="22"/>
      <c r="B39" s="22"/>
      <c r="C39" s="22"/>
      <c r="D39" s="22"/>
      <c r="E39" s="22"/>
      <c r="F39" s="22"/>
      <c r="G39" s="22"/>
      <c r="H39" s="22"/>
      <c r="I39" s="22"/>
    </row>
    <row r="40" ht="15" customHeight="1" spans="1:9">
      <c r="A40" s="22"/>
      <c r="B40" s="22"/>
      <c r="C40" s="22"/>
      <c r="D40" s="22"/>
      <c r="E40" s="22"/>
      <c r="F40" s="22"/>
      <c r="G40" s="22"/>
      <c r="H40" s="22"/>
      <c r="I40" s="22"/>
    </row>
    <row r="41" ht="15" customHeight="1" spans="1:9">
      <c r="A41" s="22"/>
      <c r="B41" s="22"/>
      <c r="C41" s="22"/>
      <c r="D41" s="22"/>
      <c r="E41" s="22"/>
      <c r="F41" s="22"/>
      <c r="G41" s="22"/>
      <c r="H41" s="22"/>
      <c r="I41" s="22"/>
    </row>
    <row r="42" ht="15" customHeight="1" spans="1:9">
      <c r="A42" s="22"/>
      <c r="B42" s="22"/>
      <c r="C42" s="22"/>
      <c r="D42" s="22"/>
      <c r="E42" s="22"/>
      <c r="F42" s="22"/>
      <c r="G42" s="22"/>
      <c r="H42" s="22"/>
      <c r="I42" s="22"/>
    </row>
  </sheetData>
  <mergeCells count="1">
    <mergeCell ref="A1:E1"/>
  </mergeCells>
  <printOptions horizontalCentered="1"/>
  <pageMargins left="0.984027777777778" right="0.984027777777778" top="0.747916666666667" bottom="0.786805555555556" header="0.507638888888889" footer="0.2"/>
  <pageSetup paperSize="9" orientation="landscape" verticalDpi="180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43"/>
  <sheetViews>
    <sheetView showZeros="0" workbookViewId="0">
      <selection activeCell="A3" sqref="A3"/>
    </sheetView>
  </sheetViews>
  <sheetFormatPr defaultColWidth="9" defaultRowHeight="14.25"/>
  <cols>
    <col min="1" max="1" width="41.5" customWidth="1"/>
    <col min="2" max="4" width="17.125" customWidth="1"/>
    <col min="5" max="7" width="18.25" customWidth="1"/>
  </cols>
  <sheetData>
    <row r="1" s="19" customFormat="1" ht="18.75" spans="1:3">
      <c r="A1" s="20"/>
      <c r="B1" s="20"/>
      <c r="C1" s="20"/>
    </row>
    <row r="2" ht="30" customHeight="1" spans="1:9">
      <c r="A2" s="33" t="s">
        <v>930</v>
      </c>
      <c r="B2" s="33"/>
      <c r="C2" s="33"/>
      <c r="D2" s="33"/>
      <c r="E2" s="33"/>
      <c r="F2" s="76"/>
      <c r="G2" s="76"/>
      <c r="H2" s="22"/>
      <c r="I2" s="22"/>
    </row>
    <row r="3" ht="20.25" customHeight="1" spans="1:9">
      <c r="A3" s="34" t="s">
        <v>931</v>
      </c>
      <c r="B3" s="36"/>
      <c r="C3" s="36"/>
      <c r="D3" s="37"/>
      <c r="E3" s="37" t="s">
        <v>49</v>
      </c>
      <c r="F3" s="22"/>
      <c r="G3" s="22"/>
      <c r="H3" s="22"/>
      <c r="I3" s="22"/>
    </row>
    <row r="4" s="3" customFormat="1" ht="22.15" customHeight="1" spans="1:9">
      <c r="A4" s="61" t="s">
        <v>915</v>
      </c>
      <c r="B4" s="61" t="s">
        <v>84</v>
      </c>
      <c r="C4" s="77" t="s">
        <v>932</v>
      </c>
      <c r="D4" s="61" t="s">
        <v>59</v>
      </c>
      <c r="E4" s="62" t="s">
        <v>56</v>
      </c>
      <c r="F4" s="7"/>
      <c r="G4" s="7"/>
      <c r="H4" s="7"/>
      <c r="I4" s="7"/>
    </row>
    <row r="5" s="3" customFormat="1" ht="22.15" customHeight="1" spans="1:9">
      <c r="A5" s="63" t="s">
        <v>933</v>
      </c>
      <c r="B5" s="64"/>
      <c r="C5" s="64"/>
      <c r="D5" s="65"/>
      <c r="E5" s="66"/>
      <c r="F5" s="7"/>
      <c r="G5" s="7"/>
      <c r="H5" s="7"/>
      <c r="I5" s="7"/>
    </row>
    <row r="6" s="3" customFormat="1" ht="22.15" customHeight="1" spans="1:9">
      <c r="A6" s="63" t="s">
        <v>934</v>
      </c>
      <c r="B6" s="64"/>
      <c r="C6" s="64"/>
      <c r="D6" s="65"/>
      <c r="E6" s="66"/>
      <c r="F6" s="7"/>
      <c r="G6" s="7"/>
      <c r="H6" s="7"/>
      <c r="I6" s="7"/>
    </row>
    <row r="7" s="3" customFormat="1" ht="22.15" customHeight="1" spans="1:9">
      <c r="A7" s="63" t="s">
        <v>935</v>
      </c>
      <c r="B7" s="64"/>
      <c r="C7" s="64"/>
      <c r="D7" s="65"/>
      <c r="E7" s="66"/>
      <c r="F7" s="7"/>
      <c r="G7" s="7"/>
      <c r="H7" s="7"/>
      <c r="I7" s="7"/>
    </row>
    <row r="8" s="3" customFormat="1" ht="22.15" customHeight="1" spans="1:9">
      <c r="A8" s="63" t="s">
        <v>936</v>
      </c>
      <c r="B8" s="64"/>
      <c r="C8" s="64"/>
      <c r="D8" s="65"/>
      <c r="E8" s="66"/>
      <c r="F8" s="7"/>
      <c r="G8" s="7"/>
      <c r="H8" s="7"/>
      <c r="I8" s="7"/>
    </row>
    <row r="9" s="3" customFormat="1" ht="22.15" customHeight="1" spans="1:9">
      <c r="A9" s="63" t="s">
        <v>937</v>
      </c>
      <c r="B9" s="64"/>
      <c r="C9" s="64"/>
      <c r="D9" s="65"/>
      <c r="E9" s="66"/>
      <c r="F9" s="7"/>
      <c r="G9" s="7"/>
      <c r="H9" s="7"/>
      <c r="I9" s="7"/>
    </row>
    <row r="10" s="3" customFormat="1" ht="22.15" customHeight="1" spans="1:9">
      <c r="A10" s="63" t="s">
        <v>938</v>
      </c>
      <c r="B10" s="64"/>
      <c r="C10" s="64"/>
      <c r="D10" s="65"/>
      <c r="E10" s="67"/>
      <c r="F10" s="7"/>
      <c r="G10" s="7"/>
      <c r="H10" s="7"/>
      <c r="I10" s="7"/>
    </row>
    <row r="11" s="3" customFormat="1" ht="22.15" customHeight="1" spans="1:9">
      <c r="A11" s="63" t="s">
        <v>939</v>
      </c>
      <c r="B11" s="64"/>
      <c r="C11" s="64"/>
      <c r="D11" s="65"/>
      <c r="E11" s="66"/>
      <c r="F11" s="7"/>
      <c r="G11" s="7"/>
      <c r="H11" s="7"/>
      <c r="I11" s="7"/>
    </row>
    <row r="12" s="3" customFormat="1" ht="22.15" customHeight="1" spans="1:9">
      <c r="A12" s="63" t="s">
        <v>940</v>
      </c>
      <c r="B12" s="64"/>
      <c r="C12" s="64"/>
      <c r="D12" s="65"/>
      <c r="E12" s="66"/>
      <c r="F12" s="7"/>
      <c r="G12" s="7"/>
      <c r="H12" s="7"/>
      <c r="I12" s="7"/>
    </row>
    <row r="13" s="3" customFormat="1" ht="22.15" customHeight="1" spans="1:9">
      <c r="A13" s="63" t="s">
        <v>941</v>
      </c>
      <c r="B13" s="64">
        <v>2569</v>
      </c>
      <c r="C13" s="64">
        <v>2681</v>
      </c>
      <c r="D13" s="65">
        <f>(C13-B13)/B13*100</f>
        <v>4.35967302452316</v>
      </c>
      <c r="E13" s="66"/>
      <c r="F13" s="7"/>
      <c r="G13" s="7"/>
      <c r="H13" s="7"/>
      <c r="I13" s="7"/>
    </row>
    <row r="14" s="3" customFormat="1" ht="22.15" customHeight="1" spans="1:9">
      <c r="A14" s="63" t="s">
        <v>942</v>
      </c>
      <c r="B14" s="64"/>
      <c r="C14" s="64"/>
      <c r="D14" s="65"/>
      <c r="E14" s="66"/>
      <c r="F14" s="7"/>
      <c r="G14" s="7"/>
      <c r="H14" s="7"/>
      <c r="I14" s="7"/>
    </row>
    <row r="15" s="3" customFormat="1" ht="22.15" customHeight="1" spans="1:9">
      <c r="A15" s="63" t="s">
        <v>943</v>
      </c>
      <c r="B15" s="64"/>
      <c r="C15" s="64"/>
      <c r="D15" s="65"/>
      <c r="E15" s="66"/>
      <c r="F15" s="7"/>
      <c r="G15" s="7"/>
      <c r="H15" s="7"/>
      <c r="I15" s="7"/>
    </row>
    <row r="16" s="15" customFormat="1" ht="22.15" customHeight="1" spans="1:9">
      <c r="A16" s="68" t="s">
        <v>838</v>
      </c>
      <c r="B16" s="68">
        <f>SUM(B5:B15)</f>
        <v>2569</v>
      </c>
      <c r="C16" s="68">
        <f>SUM(C5:C15)</f>
        <v>2681</v>
      </c>
      <c r="D16" s="69">
        <f>(C16-B16)/B16*100</f>
        <v>4.35967302452316</v>
      </c>
      <c r="E16" s="70"/>
      <c r="F16" s="18"/>
      <c r="G16" s="18"/>
      <c r="H16" s="18"/>
      <c r="I16" s="18"/>
    </row>
    <row r="17" s="3" customFormat="1" ht="22.15" customHeight="1" spans="1:9">
      <c r="A17" s="63" t="s">
        <v>842</v>
      </c>
      <c r="B17" s="71">
        <v>834</v>
      </c>
      <c r="C17" s="71">
        <v>1715</v>
      </c>
      <c r="D17" s="65">
        <f>(C17-B17)/B17*100</f>
        <v>105.635491606715</v>
      </c>
      <c r="E17" s="72"/>
      <c r="F17" s="7"/>
      <c r="G17" s="7"/>
      <c r="H17" s="7"/>
      <c r="I17" s="7"/>
    </row>
    <row r="18" s="3" customFormat="1" ht="22.15" customHeight="1" spans="1:9">
      <c r="A18" s="63" t="s">
        <v>944</v>
      </c>
      <c r="B18" s="71"/>
      <c r="C18" s="71"/>
      <c r="D18" s="65"/>
      <c r="E18" s="72"/>
      <c r="F18" s="7"/>
      <c r="G18" s="7"/>
      <c r="H18" s="7"/>
      <c r="I18" s="7"/>
    </row>
    <row r="19" s="3" customFormat="1" ht="22.15" customHeight="1" spans="1:9">
      <c r="A19" s="68" t="s">
        <v>843</v>
      </c>
      <c r="B19" s="68">
        <f>SUM(B16:B18)</f>
        <v>3403</v>
      </c>
      <c r="C19" s="68">
        <f>SUM(C16:C18)</f>
        <v>4396</v>
      </c>
      <c r="D19" s="73">
        <f>(C19-B19)/B19*100</f>
        <v>29.1801351748457</v>
      </c>
      <c r="E19" s="72"/>
      <c r="F19" s="7"/>
      <c r="G19" s="7"/>
      <c r="H19" s="7"/>
      <c r="I19" s="7"/>
    </row>
    <row r="20" ht="15" customHeight="1" spans="1:9">
      <c r="A20" s="22"/>
      <c r="B20" s="22"/>
      <c r="C20" s="22"/>
      <c r="D20" s="22"/>
      <c r="E20" s="22"/>
      <c r="F20" s="22"/>
      <c r="G20" s="22"/>
      <c r="H20" s="22"/>
      <c r="I20" s="22"/>
    </row>
    <row r="21" ht="15" customHeight="1" spans="1:9">
      <c r="A21" s="22"/>
      <c r="B21" s="22"/>
      <c r="C21" s="22"/>
      <c r="D21" s="22"/>
      <c r="E21" s="22"/>
      <c r="F21" s="22"/>
      <c r="G21" s="22"/>
      <c r="H21" s="22"/>
      <c r="I21" s="22"/>
    </row>
    <row r="22" ht="15" customHeight="1" spans="1:9">
      <c r="A22" s="22"/>
      <c r="B22" s="22"/>
      <c r="C22" s="22"/>
      <c r="D22" s="22"/>
      <c r="E22" s="22"/>
      <c r="F22" s="22"/>
      <c r="G22" s="22"/>
      <c r="H22" s="22"/>
      <c r="I22" s="22"/>
    </row>
    <row r="23" ht="15" customHeight="1" spans="1:9">
      <c r="A23" s="22"/>
      <c r="B23" s="22"/>
      <c r="C23" s="22"/>
      <c r="D23" s="22"/>
      <c r="E23" s="22"/>
      <c r="F23" s="22"/>
      <c r="G23" s="22"/>
      <c r="H23" s="22"/>
      <c r="I23" s="22"/>
    </row>
    <row r="24" ht="15" customHeight="1" spans="1:9">
      <c r="A24" s="22"/>
      <c r="B24" s="22"/>
      <c r="C24" s="22"/>
      <c r="D24" s="22"/>
      <c r="E24" s="22"/>
      <c r="F24" s="22"/>
      <c r="G24" s="22"/>
      <c r="H24" s="22"/>
      <c r="I24" s="22"/>
    </row>
    <row r="25" ht="15" customHeight="1" spans="1:9">
      <c r="A25" s="22"/>
      <c r="B25" s="22"/>
      <c r="C25" s="22"/>
      <c r="D25" s="22"/>
      <c r="E25" s="22"/>
      <c r="F25" s="22"/>
      <c r="G25" s="22"/>
      <c r="H25" s="22"/>
      <c r="I25" s="22"/>
    </row>
    <row r="26" ht="15" customHeight="1" spans="1:9">
      <c r="A26" s="22"/>
      <c r="B26" s="22"/>
      <c r="C26" s="22"/>
      <c r="D26" s="22"/>
      <c r="E26" s="22"/>
      <c r="F26" s="22"/>
      <c r="G26" s="22"/>
      <c r="H26" s="22"/>
      <c r="I26" s="22"/>
    </row>
    <row r="27" ht="15" customHeight="1" spans="1:9">
      <c r="A27" s="22"/>
      <c r="B27" s="22"/>
      <c r="C27" s="22"/>
      <c r="D27" s="22"/>
      <c r="E27" s="22"/>
      <c r="F27" s="22"/>
      <c r="G27" s="22"/>
      <c r="H27" s="22"/>
      <c r="I27" s="22"/>
    </row>
    <row r="28" ht="15" customHeight="1" spans="1:9">
      <c r="A28" s="22"/>
      <c r="B28" s="22"/>
      <c r="C28" s="22"/>
      <c r="D28" s="22"/>
      <c r="E28" s="22"/>
      <c r="F28" s="22"/>
      <c r="G28" s="22"/>
      <c r="H28" s="22"/>
      <c r="I28" s="22"/>
    </row>
    <row r="29" ht="15" customHeight="1" spans="1:9">
      <c r="A29" s="22"/>
      <c r="B29" s="22"/>
      <c r="C29" s="22"/>
      <c r="D29" s="22"/>
      <c r="E29" s="22"/>
      <c r="F29" s="22"/>
      <c r="G29" s="22"/>
      <c r="H29" s="22"/>
      <c r="I29" s="22"/>
    </row>
    <row r="30" ht="15" customHeight="1" spans="1:9">
      <c r="A30" s="22"/>
      <c r="B30" s="22"/>
      <c r="C30" s="22"/>
      <c r="D30" s="22"/>
      <c r="E30" s="22"/>
      <c r="F30" s="22"/>
      <c r="G30" s="22"/>
      <c r="H30" s="22"/>
      <c r="I30" s="22"/>
    </row>
    <row r="31" ht="15" customHeight="1" spans="1:9">
      <c r="A31" s="22"/>
      <c r="B31" s="22"/>
      <c r="C31" s="22"/>
      <c r="D31" s="22"/>
      <c r="E31" s="22"/>
      <c r="F31" s="22"/>
      <c r="G31" s="22"/>
      <c r="H31" s="22"/>
      <c r="I31" s="22"/>
    </row>
    <row r="32" ht="15" customHeight="1" spans="1:9">
      <c r="A32" s="22"/>
      <c r="B32" s="22"/>
      <c r="C32" s="22"/>
      <c r="D32" s="22"/>
      <c r="E32" s="22"/>
      <c r="F32" s="22"/>
      <c r="G32" s="22"/>
      <c r="H32" s="22"/>
      <c r="I32" s="22"/>
    </row>
    <row r="33" ht="15" customHeight="1" spans="1:9">
      <c r="A33" s="22"/>
      <c r="B33" s="22"/>
      <c r="C33" s="22"/>
      <c r="D33" s="22"/>
      <c r="E33" s="22"/>
      <c r="F33" s="22"/>
      <c r="G33" s="22"/>
      <c r="H33" s="22"/>
      <c r="I33" s="22"/>
    </row>
    <row r="34" ht="15" customHeight="1" spans="1:9">
      <c r="A34" s="22"/>
      <c r="B34" s="22"/>
      <c r="C34" s="22"/>
      <c r="D34" s="22"/>
      <c r="E34" s="22"/>
      <c r="F34" s="22"/>
      <c r="G34" s="22"/>
      <c r="H34" s="22"/>
      <c r="I34" s="22"/>
    </row>
    <row r="35" ht="15" customHeight="1" spans="1:9">
      <c r="A35" s="22"/>
      <c r="B35" s="22"/>
      <c r="C35" s="22"/>
      <c r="D35" s="22"/>
      <c r="E35" s="22"/>
      <c r="F35" s="22"/>
      <c r="G35" s="22"/>
      <c r="H35" s="22"/>
      <c r="I35" s="22"/>
    </row>
    <row r="36" ht="15" customHeight="1" spans="1:9">
      <c r="A36" s="22"/>
      <c r="B36" s="22"/>
      <c r="C36" s="22"/>
      <c r="D36" s="22"/>
      <c r="E36" s="22"/>
      <c r="F36" s="22"/>
      <c r="G36" s="22"/>
      <c r="H36" s="22"/>
      <c r="I36" s="22"/>
    </row>
    <row r="37" ht="15" customHeight="1" spans="1:9">
      <c r="A37" s="22"/>
      <c r="B37" s="22"/>
      <c r="C37" s="22"/>
      <c r="D37" s="22"/>
      <c r="E37" s="22"/>
      <c r="F37" s="22"/>
      <c r="G37" s="22"/>
      <c r="H37" s="22"/>
      <c r="I37" s="22"/>
    </row>
    <row r="38" ht="15" customHeight="1" spans="1:9">
      <c r="A38" s="22"/>
      <c r="B38" s="22"/>
      <c r="C38" s="22"/>
      <c r="D38" s="22"/>
      <c r="E38" s="22"/>
      <c r="F38" s="22"/>
      <c r="G38" s="22"/>
      <c r="H38" s="22"/>
      <c r="I38" s="22"/>
    </row>
    <row r="39" ht="15" customHeight="1" spans="1:9">
      <c r="A39" s="22"/>
      <c r="B39" s="22"/>
      <c r="C39" s="22"/>
      <c r="D39" s="22"/>
      <c r="E39" s="22"/>
      <c r="F39" s="22"/>
      <c r="G39" s="22"/>
      <c r="H39" s="22"/>
      <c r="I39" s="22"/>
    </row>
    <row r="40" ht="15" customHeight="1" spans="1:9">
      <c r="A40" s="22"/>
      <c r="B40" s="22"/>
      <c r="C40" s="22"/>
      <c r="D40" s="22"/>
      <c r="E40" s="22"/>
      <c r="F40" s="22"/>
      <c r="G40" s="22"/>
      <c r="H40" s="22"/>
      <c r="I40" s="22"/>
    </row>
    <row r="41" ht="15" customHeight="1" spans="1:9">
      <c r="A41" s="22"/>
      <c r="B41" s="22"/>
      <c r="C41" s="22"/>
      <c r="D41" s="22"/>
      <c r="E41" s="22"/>
      <c r="F41" s="22"/>
      <c r="G41" s="22"/>
      <c r="H41" s="22"/>
      <c r="I41" s="22"/>
    </row>
    <row r="42" ht="15" customHeight="1" spans="1:9">
      <c r="A42" s="22"/>
      <c r="B42" s="22"/>
      <c r="C42" s="22"/>
      <c r="D42" s="22"/>
      <c r="E42" s="22"/>
      <c r="F42" s="22"/>
      <c r="G42" s="22"/>
      <c r="H42" s="22"/>
      <c r="I42" s="22"/>
    </row>
    <row r="43" ht="15" customHeight="1" spans="1:9">
      <c r="A43" s="22"/>
      <c r="B43" s="22"/>
      <c r="C43" s="22"/>
      <c r="D43" s="22"/>
      <c r="E43" s="22"/>
      <c r="F43" s="22"/>
      <c r="G43" s="22"/>
      <c r="H43" s="22"/>
      <c r="I43" s="22"/>
    </row>
  </sheetData>
  <mergeCells count="2">
    <mergeCell ref="A1:C1"/>
    <mergeCell ref="A2:E2"/>
  </mergeCells>
  <printOptions horizontalCentered="1"/>
  <pageMargins left="0.984027777777778" right="0.984027777777778" top="0.707638888888889" bottom="0.786805555555556" header="0.507638888888889" footer="0.2"/>
  <pageSetup paperSize="9" orientation="landscape" verticalDpi="180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41"/>
  <sheetViews>
    <sheetView showZeros="0" workbookViewId="0">
      <selection activeCell="A3" sqref="A3"/>
    </sheetView>
  </sheetViews>
  <sheetFormatPr defaultColWidth="9" defaultRowHeight="14.25"/>
  <cols>
    <col min="1" max="1" width="41.5" customWidth="1"/>
    <col min="2" max="3" width="27.25" customWidth="1"/>
    <col min="4" max="4" width="11.125" customWidth="1"/>
  </cols>
  <sheetData>
    <row r="1" s="19" customFormat="1" ht="18.75" spans="1:3">
      <c r="A1" s="20"/>
      <c r="B1" s="20"/>
      <c r="C1" s="20"/>
    </row>
    <row r="2" ht="27" customHeight="1" spans="1:9">
      <c r="A2" s="33" t="s">
        <v>945</v>
      </c>
      <c r="B2" s="33"/>
      <c r="C2" s="33"/>
      <c r="D2" s="33"/>
      <c r="E2" s="33"/>
      <c r="F2" s="22"/>
      <c r="G2" s="22"/>
      <c r="H2" s="22"/>
      <c r="I2" s="22"/>
    </row>
    <row r="3" ht="21" customHeight="1" spans="1:9">
      <c r="A3" s="34" t="s">
        <v>946</v>
      </c>
      <c r="B3" s="74"/>
      <c r="C3" s="22"/>
      <c r="D3" s="22"/>
      <c r="E3" s="55" t="s">
        <v>49</v>
      </c>
      <c r="F3" s="22"/>
      <c r="G3" s="22"/>
      <c r="H3" s="22"/>
      <c r="I3" s="22"/>
    </row>
    <row r="4" s="3" customFormat="1" ht="22.15" customHeight="1" spans="1:9">
      <c r="A4" s="61" t="s">
        <v>947</v>
      </c>
      <c r="B4" s="61" t="s">
        <v>948</v>
      </c>
      <c r="C4" s="61" t="s">
        <v>117</v>
      </c>
      <c r="D4" s="61" t="s">
        <v>59</v>
      </c>
      <c r="E4" s="62" t="s">
        <v>56</v>
      </c>
      <c r="F4" s="7"/>
      <c r="G4" s="7"/>
      <c r="H4" s="7"/>
      <c r="I4" s="7"/>
    </row>
    <row r="5" s="3" customFormat="1" ht="22.15" customHeight="1" spans="1:9">
      <c r="A5" s="63" t="s">
        <v>918</v>
      </c>
      <c r="B5" s="71"/>
      <c r="C5" s="71"/>
      <c r="D5" s="65"/>
      <c r="E5" s="66"/>
      <c r="F5" s="7"/>
      <c r="G5" s="7"/>
      <c r="H5" s="7"/>
      <c r="I5" s="7"/>
    </row>
    <row r="6" s="3" customFormat="1" ht="22.15" customHeight="1" spans="1:9">
      <c r="A6" s="63" t="s">
        <v>919</v>
      </c>
      <c r="B6" s="71"/>
      <c r="C6" s="71"/>
      <c r="D6" s="65"/>
      <c r="E6" s="66"/>
      <c r="F6" s="7"/>
      <c r="G6" s="7"/>
      <c r="H6" s="7"/>
      <c r="I6" s="7"/>
    </row>
    <row r="7" s="3" customFormat="1" ht="22.15" customHeight="1" spans="1:9">
      <c r="A7" s="63" t="s">
        <v>920</v>
      </c>
      <c r="B7" s="71"/>
      <c r="C7" s="71"/>
      <c r="D7" s="65"/>
      <c r="E7" s="66"/>
      <c r="F7" s="7"/>
      <c r="G7" s="7"/>
      <c r="H7" s="7"/>
      <c r="I7" s="7"/>
    </row>
    <row r="8" s="3" customFormat="1" ht="22.15" customHeight="1" spans="1:9">
      <c r="A8" s="63" t="s">
        <v>921</v>
      </c>
      <c r="B8" s="71"/>
      <c r="C8" s="71"/>
      <c r="D8" s="65"/>
      <c r="E8" s="66"/>
      <c r="F8" s="7"/>
      <c r="G8" s="7"/>
      <c r="H8" s="7"/>
      <c r="I8" s="7"/>
    </row>
    <row r="9" s="3" customFormat="1" ht="22.15" customHeight="1" spans="1:9">
      <c r="A9" s="63" t="s">
        <v>922</v>
      </c>
      <c r="B9" s="71"/>
      <c r="C9" s="71"/>
      <c r="D9" s="65"/>
      <c r="E9" s="66"/>
      <c r="F9" s="7"/>
      <c r="G9" s="7"/>
      <c r="H9" s="7"/>
      <c r="I9" s="7"/>
    </row>
    <row r="10" s="3" customFormat="1" ht="22.15" customHeight="1" spans="1:9">
      <c r="A10" s="63" t="s">
        <v>923</v>
      </c>
      <c r="B10" s="71"/>
      <c r="C10" s="71"/>
      <c r="D10" s="65"/>
      <c r="E10" s="67"/>
      <c r="F10" s="7"/>
      <c r="G10" s="7"/>
      <c r="H10" s="7"/>
      <c r="I10" s="7"/>
    </row>
    <row r="11" s="3" customFormat="1" ht="22.15" customHeight="1" spans="1:9">
      <c r="A11" s="63" t="s">
        <v>924</v>
      </c>
      <c r="B11" s="71"/>
      <c r="C11" s="71"/>
      <c r="D11" s="65"/>
      <c r="E11" s="66"/>
      <c r="F11" s="7"/>
      <c r="G11" s="7"/>
      <c r="H11" s="7"/>
      <c r="I11" s="7"/>
    </row>
    <row r="12" s="3" customFormat="1" ht="22.15" customHeight="1" spans="1:9">
      <c r="A12" s="63" t="s">
        <v>925</v>
      </c>
      <c r="B12" s="71"/>
      <c r="C12" s="71"/>
      <c r="D12" s="65"/>
      <c r="E12" s="66"/>
      <c r="F12" s="7"/>
      <c r="G12" s="7"/>
      <c r="H12" s="7"/>
      <c r="I12" s="7"/>
    </row>
    <row r="13" s="3" customFormat="1" ht="22.15" customHeight="1" spans="1:9">
      <c r="A13" s="63" t="s">
        <v>926</v>
      </c>
      <c r="B13" s="71">
        <v>3562</v>
      </c>
      <c r="C13" s="71">
        <v>2735</v>
      </c>
      <c r="D13" s="65">
        <f>(C13-B13)/B13*100</f>
        <v>-23.2172936552499</v>
      </c>
      <c r="E13" s="66"/>
      <c r="F13" s="7"/>
      <c r="G13" s="7"/>
      <c r="H13" s="7"/>
      <c r="I13" s="7"/>
    </row>
    <row r="14" s="3" customFormat="1" ht="22.15" customHeight="1" spans="1:9">
      <c r="A14" s="63" t="s">
        <v>927</v>
      </c>
      <c r="B14" s="71"/>
      <c r="C14" s="71"/>
      <c r="D14" s="65"/>
      <c r="E14" s="66"/>
      <c r="F14" s="7"/>
      <c r="G14" s="7"/>
      <c r="H14" s="7"/>
      <c r="I14" s="7"/>
    </row>
    <row r="15" s="3" customFormat="1" ht="22.15" customHeight="1" spans="1:9">
      <c r="A15" s="63" t="s">
        <v>928</v>
      </c>
      <c r="B15" s="71"/>
      <c r="C15" s="71"/>
      <c r="D15" s="65"/>
      <c r="E15" s="66"/>
      <c r="F15" s="7"/>
      <c r="G15" s="7"/>
      <c r="H15" s="7"/>
      <c r="I15" s="7"/>
    </row>
    <row r="16" s="15" customFormat="1" ht="22.15" customHeight="1" spans="1:9">
      <c r="A16" s="75" t="s">
        <v>824</v>
      </c>
      <c r="B16" s="68">
        <f>SUM(B5:B15)</f>
        <v>3562</v>
      </c>
      <c r="C16" s="68">
        <f>SUM(C5:C15)</f>
        <v>2735</v>
      </c>
      <c r="D16" s="69">
        <f>(C16-B16)/B16*100</f>
        <v>-23.2172936552499</v>
      </c>
      <c r="E16" s="70"/>
      <c r="F16" s="18"/>
      <c r="G16" s="18"/>
      <c r="H16" s="18"/>
      <c r="I16" s="18"/>
    </row>
    <row r="17" s="3" customFormat="1" ht="22.15" customHeight="1" spans="1:9">
      <c r="A17" s="63" t="s">
        <v>825</v>
      </c>
      <c r="B17" s="71">
        <v>834</v>
      </c>
      <c r="C17" s="71">
        <v>1715</v>
      </c>
      <c r="D17" s="65">
        <f>(C17-B17)/B17*100</f>
        <v>105.635491606715</v>
      </c>
      <c r="E17" s="72"/>
      <c r="F17" s="7"/>
      <c r="G17" s="7"/>
      <c r="H17" s="7"/>
      <c r="I17" s="7"/>
    </row>
    <row r="18" s="3" customFormat="1" ht="22.15" customHeight="1" spans="1:9">
      <c r="A18" s="63" t="s">
        <v>929</v>
      </c>
      <c r="B18" s="71"/>
      <c r="C18" s="71"/>
      <c r="D18" s="65"/>
      <c r="E18" s="72"/>
      <c r="F18" s="7"/>
      <c r="G18" s="7"/>
      <c r="H18" s="7"/>
      <c r="I18" s="7"/>
    </row>
    <row r="19" s="3" customFormat="1" ht="22.15" customHeight="1" spans="1:9">
      <c r="A19" s="68" t="s">
        <v>126</v>
      </c>
      <c r="B19" s="68">
        <f>SUM(B16:B18)</f>
        <v>4396</v>
      </c>
      <c r="C19" s="68">
        <f>SUM(C16:C18)</f>
        <v>4450</v>
      </c>
      <c r="D19" s="69">
        <f>(C19-B19)/B19*100</f>
        <v>1.22838944494995</v>
      </c>
      <c r="E19" s="72"/>
      <c r="F19" s="7"/>
      <c r="G19" s="7"/>
      <c r="H19" s="7"/>
      <c r="I19" s="7"/>
    </row>
    <row r="20" ht="15" customHeight="1" spans="1:9">
      <c r="A20" s="22"/>
      <c r="B20" s="22"/>
      <c r="C20" s="22"/>
      <c r="D20" s="22"/>
      <c r="E20" s="22"/>
      <c r="F20" s="22"/>
      <c r="G20" s="22"/>
      <c r="H20" s="22"/>
      <c r="I20" s="22"/>
    </row>
    <row r="21" ht="15" customHeight="1" spans="1:9">
      <c r="A21" s="22"/>
      <c r="B21" s="22"/>
      <c r="C21" s="22"/>
      <c r="D21" s="22"/>
      <c r="E21" s="22"/>
      <c r="F21" s="22"/>
      <c r="G21" s="22"/>
      <c r="H21" s="22"/>
      <c r="I21" s="22"/>
    </row>
    <row r="22" ht="15" customHeight="1" spans="1:9">
      <c r="A22" s="22"/>
      <c r="B22" s="22"/>
      <c r="C22" s="22"/>
      <c r="D22" s="22"/>
      <c r="E22" s="22"/>
      <c r="F22" s="22"/>
      <c r="G22" s="22"/>
      <c r="H22" s="22"/>
      <c r="I22" s="22"/>
    </row>
    <row r="23" ht="15" customHeight="1" spans="1:9">
      <c r="A23" s="22"/>
      <c r="B23" s="22"/>
      <c r="C23" s="22"/>
      <c r="D23" s="22"/>
      <c r="E23" s="22"/>
      <c r="F23" s="22"/>
      <c r="G23" s="22"/>
      <c r="H23" s="22"/>
      <c r="I23" s="22"/>
    </row>
    <row r="24" ht="15" customHeight="1" spans="1:9">
      <c r="A24" s="22"/>
      <c r="B24" s="22"/>
      <c r="C24" s="22"/>
      <c r="D24" s="22"/>
      <c r="E24" s="22"/>
      <c r="F24" s="22"/>
      <c r="G24" s="22"/>
      <c r="H24" s="22"/>
      <c r="I24" s="22"/>
    </row>
    <row r="25" ht="15" customHeight="1" spans="1:9">
      <c r="A25" s="22"/>
      <c r="B25" s="22"/>
      <c r="C25" s="22"/>
      <c r="D25" s="22"/>
      <c r="E25" s="22"/>
      <c r="F25" s="22"/>
      <c r="G25" s="22"/>
      <c r="H25" s="22"/>
      <c r="I25" s="22"/>
    </row>
    <row r="26" ht="15" customHeight="1" spans="1:9">
      <c r="A26" s="22"/>
      <c r="B26" s="22"/>
      <c r="C26" s="22"/>
      <c r="D26" s="22"/>
      <c r="E26" s="22"/>
      <c r="F26" s="22"/>
      <c r="G26" s="22"/>
      <c r="H26" s="22"/>
      <c r="I26" s="22"/>
    </row>
    <row r="27" ht="15" customHeight="1" spans="1:9">
      <c r="A27" s="22"/>
      <c r="B27" s="22"/>
      <c r="C27" s="22"/>
      <c r="D27" s="22"/>
      <c r="E27" s="22"/>
      <c r="F27" s="22"/>
      <c r="G27" s="22"/>
      <c r="H27" s="22"/>
      <c r="I27" s="22"/>
    </row>
    <row r="28" ht="15" customHeight="1" spans="1:9">
      <c r="A28" s="22"/>
      <c r="B28" s="22"/>
      <c r="C28" s="22"/>
      <c r="D28" s="22"/>
      <c r="E28" s="22"/>
      <c r="F28" s="22"/>
      <c r="G28" s="22"/>
      <c r="H28" s="22"/>
      <c r="I28" s="22"/>
    </row>
    <row r="29" ht="15" customHeight="1" spans="1:9">
      <c r="A29" s="22"/>
      <c r="B29" s="22"/>
      <c r="C29" s="22"/>
      <c r="D29" s="22"/>
      <c r="E29" s="22"/>
      <c r="F29" s="22"/>
      <c r="G29" s="22"/>
      <c r="H29" s="22"/>
      <c r="I29" s="22"/>
    </row>
    <row r="30" ht="15" customHeight="1" spans="1:9">
      <c r="A30" s="22"/>
      <c r="B30" s="22"/>
      <c r="C30" s="22"/>
      <c r="D30" s="22"/>
      <c r="E30" s="22"/>
      <c r="F30" s="22"/>
      <c r="G30" s="22"/>
      <c r="H30" s="22"/>
      <c r="I30" s="22"/>
    </row>
    <row r="31" ht="15" customHeight="1" spans="1:9">
      <c r="A31" s="22"/>
      <c r="B31" s="22"/>
      <c r="C31" s="22"/>
      <c r="D31" s="22"/>
      <c r="E31" s="22"/>
      <c r="F31" s="22"/>
      <c r="G31" s="22"/>
      <c r="H31" s="22"/>
      <c r="I31" s="22"/>
    </row>
    <row r="32" ht="15" customHeight="1" spans="1:9">
      <c r="A32" s="22"/>
      <c r="B32" s="22"/>
      <c r="C32" s="22"/>
      <c r="D32" s="22"/>
      <c r="E32" s="22"/>
      <c r="F32" s="22"/>
      <c r="G32" s="22"/>
      <c r="H32" s="22"/>
      <c r="I32" s="22"/>
    </row>
    <row r="33" ht="15" customHeight="1" spans="1:9">
      <c r="A33" s="22"/>
      <c r="B33" s="22"/>
      <c r="C33" s="22"/>
      <c r="D33" s="22"/>
      <c r="E33" s="22"/>
      <c r="F33" s="22"/>
      <c r="G33" s="22"/>
      <c r="H33" s="22"/>
      <c r="I33" s="22"/>
    </row>
    <row r="34" ht="15" customHeight="1" spans="1:9">
      <c r="A34" s="22"/>
      <c r="B34" s="22"/>
      <c r="C34" s="22"/>
      <c r="D34" s="22"/>
      <c r="E34" s="22"/>
      <c r="F34" s="22"/>
      <c r="G34" s="22"/>
      <c r="H34" s="22"/>
      <c r="I34" s="22"/>
    </row>
    <row r="35" ht="15" customHeight="1" spans="1:9">
      <c r="A35" s="22"/>
      <c r="B35" s="22"/>
      <c r="C35" s="22"/>
      <c r="D35" s="22"/>
      <c r="E35" s="22"/>
      <c r="F35" s="22"/>
      <c r="G35" s="22"/>
      <c r="H35" s="22"/>
      <c r="I35" s="22"/>
    </row>
    <row r="36" ht="15" customHeight="1" spans="1:9">
      <c r="A36" s="22"/>
      <c r="B36" s="22"/>
      <c r="C36" s="22"/>
      <c r="D36" s="22"/>
      <c r="E36" s="22"/>
      <c r="F36" s="22"/>
      <c r="G36" s="22"/>
      <c r="H36" s="22"/>
      <c r="I36" s="22"/>
    </row>
    <row r="37" ht="15" customHeight="1" spans="1:9">
      <c r="A37" s="22"/>
      <c r="B37" s="22"/>
      <c r="C37" s="22"/>
      <c r="D37" s="22"/>
      <c r="E37" s="22"/>
      <c r="F37" s="22"/>
      <c r="G37" s="22"/>
      <c r="H37" s="22"/>
      <c r="I37" s="22"/>
    </row>
    <row r="38" ht="15" customHeight="1" spans="1:9">
      <c r="A38" s="22"/>
      <c r="B38" s="22"/>
      <c r="C38" s="22"/>
      <c r="D38" s="22"/>
      <c r="E38" s="22"/>
      <c r="F38" s="22"/>
      <c r="G38" s="22"/>
      <c r="H38" s="22"/>
      <c r="I38" s="22"/>
    </row>
    <row r="39" ht="15" customHeight="1" spans="1:9">
      <c r="A39" s="22"/>
      <c r="B39" s="22"/>
      <c r="C39" s="22"/>
      <c r="D39" s="22"/>
      <c r="E39" s="22"/>
      <c r="F39" s="22"/>
      <c r="G39" s="22"/>
      <c r="H39" s="22"/>
      <c r="I39" s="22"/>
    </row>
    <row r="40" ht="15" customHeight="1" spans="1:9">
      <c r="A40" s="22"/>
      <c r="B40" s="22"/>
      <c r="C40" s="22"/>
      <c r="D40" s="22"/>
      <c r="E40" s="22"/>
      <c r="F40" s="22"/>
      <c r="G40" s="22"/>
      <c r="H40" s="22"/>
      <c r="I40" s="22"/>
    </row>
    <row r="41" ht="15" customHeight="1" spans="1:9">
      <c r="A41" s="22"/>
      <c r="B41" s="22"/>
      <c r="C41" s="22"/>
      <c r="D41" s="22"/>
      <c r="E41" s="22"/>
      <c r="F41" s="22"/>
      <c r="G41" s="22"/>
      <c r="H41" s="22"/>
      <c r="I41" s="22"/>
    </row>
  </sheetData>
  <mergeCells count="2">
    <mergeCell ref="A1:C1"/>
    <mergeCell ref="A2:E2"/>
  </mergeCells>
  <printOptions horizontalCentered="1"/>
  <pageMargins left="0.984027777777778" right="0.984027777777778" top="0.747916666666667" bottom="0.786805555555556" header="0.507638888888889" footer="0.2"/>
  <pageSetup paperSize="9" orientation="landscape" verticalDpi="180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43"/>
  <sheetViews>
    <sheetView showZeros="0" workbookViewId="0">
      <selection activeCell="A3" sqref="A3"/>
    </sheetView>
  </sheetViews>
  <sheetFormatPr defaultColWidth="9" defaultRowHeight="14.25"/>
  <cols>
    <col min="1" max="1" width="40" customWidth="1"/>
    <col min="2" max="2" width="20" customWidth="1"/>
    <col min="3" max="3" width="19.25" customWidth="1"/>
    <col min="4" max="4" width="20.25" customWidth="1"/>
    <col min="5" max="5" width="14.625" customWidth="1"/>
  </cols>
  <sheetData>
    <row r="1" s="19" customFormat="1" ht="18.75" spans="1:3">
      <c r="A1" s="20"/>
      <c r="B1" s="20"/>
      <c r="C1" s="20"/>
    </row>
    <row r="2" ht="30" customHeight="1" spans="1:9">
      <c r="A2" s="33" t="s">
        <v>949</v>
      </c>
      <c r="B2" s="33"/>
      <c r="C2" s="33"/>
      <c r="D2" s="33"/>
      <c r="E2" s="33"/>
      <c r="F2" s="22"/>
      <c r="G2" s="22"/>
      <c r="H2" s="22"/>
      <c r="I2" s="22"/>
    </row>
    <row r="3" ht="34.5" customHeight="1" spans="1:9">
      <c r="A3" s="34" t="s">
        <v>950</v>
      </c>
      <c r="B3" s="36"/>
      <c r="C3" s="55"/>
      <c r="D3" s="37"/>
      <c r="E3" s="55" t="s">
        <v>49</v>
      </c>
      <c r="F3" s="22"/>
      <c r="G3" s="22"/>
      <c r="H3" s="22"/>
      <c r="I3" s="22"/>
    </row>
    <row r="4" s="3" customFormat="1" ht="21" customHeight="1" spans="1:9">
      <c r="A4" s="61" t="s">
        <v>947</v>
      </c>
      <c r="B4" s="61" t="s">
        <v>951</v>
      </c>
      <c r="C4" s="61" t="s">
        <v>117</v>
      </c>
      <c r="D4" s="61" t="s">
        <v>59</v>
      </c>
      <c r="E4" s="62" t="s">
        <v>56</v>
      </c>
      <c r="F4" s="7"/>
      <c r="G4" s="7"/>
      <c r="H4" s="7"/>
      <c r="I4" s="7"/>
    </row>
    <row r="5" s="3" customFormat="1" ht="21" customHeight="1" spans="1:9">
      <c r="A5" s="63" t="s">
        <v>933</v>
      </c>
      <c r="B5" s="64"/>
      <c r="C5" s="64"/>
      <c r="D5" s="65"/>
      <c r="E5" s="66"/>
      <c r="F5" s="7"/>
      <c r="G5" s="7"/>
      <c r="H5" s="7"/>
      <c r="I5" s="7"/>
    </row>
    <row r="6" s="3" customFormat="1" ht="21" customHeight="1" spans="1:9">
      <c r="A6" s="63" t="s">
        <v>934</v>
      </c>
      <c r="B6" s="64"/>
      <c r="C6" s="64"/>
      <c r="D6" s="65"/>
      <c r="E6" s="66"/>
      <c r="F6" s="7"/>
      <c r="G6" s="7"/>
      <c r="H6" s="7"/>
      <c r="I6" s="7"/>
    </row>
    <row r="7" s="3" customFormat="1" ht="21" customHeight="1" spans="1:9">
      <c r="A7" s="63" t="s">
        <v>935</v>
      </c>
      <c r="B7" s="64"/>
      <c r="C7" s="64"/>
      <c r="D7" s="65"/>
      <c r="E7" s="66"/>
      <c r="F7" s="7"/>
      <c r="G7" s="7"/>
      <c r="H7" s="7"/>
      <c r="I7" s="7"/>
    </row>
    <row r="8" s="3" customFormat="1" ht="21" customHeight="1" spans="1:9">
      <c r="A8" s="63" t="s">
        <v>936</v>
      </c>
      <c r="B8" s="64"/>
      <c r="C8" s="64"/>
      <c r="D8" s="65"/>
      <c r="E8" s="66"/>
      <c r="F8" s="7"/>
      <c r="G8" s="7"/>
      <c r="H8" s="7"/>
      <c r="I8" s="7"/>
    </row>
    <row r="9" s="3" customFormat="1" ht="21" customHeight="1" spans="1:9">
      <c r="A9" s="63" t="s">
        <v>937</v>
      </c>
      <c r="B9" s="64"/>
      <c r="C9" s="64"/>
      <c r="D9" s="65"/>
      <c r="E9" s="66"/>
      <c r="F9" s="7"/>
      <c r="G9" s="7"/>
      <c r="H9" s="7"/>
      <c r="I9" s="7"/>
    </row>
    <row r="10" s="3" customFormat="1" ht="21" customHeight="1" spans="1:9">
      <c r="A10" s="63" t="s">
        <v>938</v>
      </c>
      <c r="B10" s="64"/>
      <c r="C10" s="64"/>
      <c r="D10" s="65"/>
      <c r="E10" s="67"/>
      <c r="F10" s="7"/>
      <c r="G10" s="7"/>
      <c r="H10" s="7"/>
      <c r="I10" s="7"/>
    </row>
    <row r="11" s="3" customFormat="1" ht="21" customHeight="1" spans="1:9">
      <c r="A11" s="63" t="s">
        <v>939</v>
      </c>
      <c r="B11" s="64"/>
      <c r="C11" s="64"/>
      <c r="D11" s="65"/>
      <c r="E11" s="66"/>
      <c r="F11" s="7"/>
      <c r="G11" s="7"/>
      <c r="H11" s="7"/>
      <c r="I11" s="7"/>
    </row>
    <row r="12" s="3" customFormat="1" ht="21" customHeight="1" spans="1:9">
      <c r="A12" s="63" t="s">
        <v>940</v>
      </c>
      <c r="B12" s="64"/>
      <c r="C12" s="64"/>
      <c r="D12" s="65"/>
      <c r="E12" s="66"/>
      <c r="F12" s="7"/>
      <c r="G12" s="7"/>
      <c r="H12" s="7"/>
      <c r="I12" s="7"/>
    </row>
    <row r="13" s="3" customFormat="1" ht="21" customHeight="1" spans="1:9">
      <c r="A13" s="63" t="s">
        <v>941</v>
      </c>
      <c r="B13" s="64">
        <v>2681</v>
      </c>
      <c r="C13" s="64">
        <v>2852</v>
      </c>
      <c r="D13" s="65">
        <f>(C13-B13)/B13*100</f>
        <v>6.37821708317792</v>
      </c>
      <c r="E13" s="66"/>
      <c r="F13" s="7"/>
      <c r="G13" s="7"/>
      <c r="H13" s="7"/>
      <c r="I13" s="7"/>
    </row>
    <row r="14" s="3" customFormat="1" ht="21" customHeight="1" spans="1:9">
      <c r="A14" s="63" t="s">
        <v>942</v>
      </c>
      <c r="B14" s="64"/>
      <c r="C14" s="64"/>
      <c r="D14" s="65"/>
      <c r="E14" s="66"/>
      <c r="F14" s="7"/>
      <c r="G14" s="7"/>
      <c r="H14" s="7"/>
      <c r="I14" s="7"/>
    </row>
    <row r="15" s="3" customFormat="1" ht="21" customHeight="1" spans="1:9">
      <c r="A15" s="63" t="s">
        <v>943</v>
      </c>
      <c r="B15" s="64"/>
      <c r="C15" s="64"/>
      <c r="D15" s="65"/>
      <c r="E15" s="66"/>
      <c r="F15" s="7"/>
      <c r="G15" s="7"/>
      <c r="H15" s="7"/>
      <c r="I15" s="7"/>
    </row>
    <row r="16" s="15" customFormat="1" ht="21" customHeight="1" spans="1:9">
      <c r="A16" s="68" t="s">
        <v>838</v>
      </c>
      <c r="B16" s="68">
        <f>SUM(B5:B15)</f>
        <v>2681</v>
      </c>
      <c r="C16" s="68">
        <f>SUM(C5:C15)</f>
        <v>2852</v>
      </c>
      <c r="D16" s="69">
        <f>(C16-B16)/B16*100</f>
        <v>6.37821708317792</v>
      </c>
      <c r="E16" s="70"/>
      <c r="F16" s="18"/>
      <c r="G16" s="18"/>
      <c r="H16" s="18"/>
      <c r="I16" s="18"/>
    </row>
    <row r="17" s="3" customFormat="1" ht="21" customHeight="1" spans="1:9">
      <c r="A17" s="63" t="s">
        <v>842</v>
      </c>
      <c r="B17" s="71">
        <v>1715</v>
      </c>
      <c r="C17" s="71">
        <v>1598</v>
      </c>
      <c r="D17" s="65">
        <f>(C17-B17)/B17*100</f>
        <v>-6.82215743440233</v>
      </c>
      <c r="E17" s="72"/>
      <c r="F17" s="7"/>
      <c r="G17" s="7"/>
      <c r="H17" s="7"/>
      <c r="I17" s="7"/>
    </row>
    <row r="18" s="3" customFormat="1" ht="21" customHeight="1" spans="1:9">
      <c r="A18" s="63" t="s">
        <v>944</v>
      </c>
      <c r="B18" s="71"/>
      <c r="C18" s="71"/>
      <c r="D18" s="65"/>
      <c r="E18" s="72"/>
      <c r="F18" s="7"/>
      <c r="G18" s="7"/>
      <c r="H18" s="7"/>
      <c r="I18" s="7"/>
    </row>
    <row r="19" s="3" customFormat="1" ht="21" customHeight="1" spans="1:9">
      <c r="A19" s="68" t="s">
        <v>843</v>
      </c>
      <c r="B19" s="68">
        <f>SUM(B16:B18)</f>
        <v>4396</v>
      </c>
      <c r="C19" s="68">
        <f>SUM(C16:C18)</f>
        <v>4450</v>
      </c>
      <c r="D19" s="73">
        <f>(C19-B19)/B19*100</f>
        <v>1.22838944494995</v>
      </c>
      <c r="E19" s="72"/>
      <c r="F19" s="7"/>
      <c r="G19" s="7"/>
      <c r="H19" s="7"/>
      <c r="I19" s="7"/>
    </row>
    <row r="20" ht="15" customHeight="1" spans="1:9">
      <c r="A20" s="22"/>
      <c r="B20" s="22"/>
      <c r="C20" s="22"/>
      <c r="D20" s="22"/>
      <c r="E20" s="22"/>
      <c r="F20" s="22"/>
      <c r="G20" s="22"/>
      <c r="H20" s="22"/>
      <c r="I20" s="22"/>
    </row>
    <row r="21" ht="15" customHeight="1" spans="1:9">
      <c r="A21" s="22"/>
      <c r="B21" s="22"/>
      <c r="C21" s="22"/>
      <c r="D21" s="22"/>
      <c r="E21" s="22"/>
      <c r="F21" s="22"/>
      <c r="G21" s="22"/>
      <c r="H21" s="22"/>
      <c r="I21" s="22"/>
    </row>
    <row r="22" ht="15" customHeight="1" spans="1:9">
      <c r="A22" s="22"/>
      <c r="B22" s="22"/>
      <c r="C22" s="22"/>
      <c r="D22" s="22"/>
      <c r="E22" s="22"/>
      <c r="F22" s="22"/>
      <c r="G22" s="22"/>
      <c r="H22" s="22"/>
      <c r="I22" s="22"/>
    </row>
    <row r="23" ht="15" customHeight="1" spans="1:9">
      <c r="A23" s="22"/>
      <c r="B23" s="22"/>
      <c r="C23" s="22"/>
      <c r="D23" s="22"/>
      <c r="E23" s="22"/>
      <c r="F23" s="22"/>
      <c r="G23" s="22"/>
      <c r="H23" s="22"/>
      <c r="I23" s="22"/>
    </row>
    <row r="24" ht="15" customHeight="1" spans="1:9">
      <c r="A24" s="22"/>
      <c r="B24" s="22"/>
      <c r="C24" s="22"/>
      <c r="D24" s="22"/>
      <c r="E24" s="22"/>
      <c r="F24" s="22"/>
      <c r="G24" s="22"/>
      <c r="H24" s="22"/>
      <c r="I24" s="22"/>
    </row>
    <row r="25" ht="15" customHeight="1" spans="1:9">
      <c r="A25" s="22"/>
      <c r="B25" s="22"/>
      <c r="C25" s="22"/>
      <c r="D25" s="22"/>
      <c r="E25" s="22"/>
      <c r="F25" s="22"/>
      <c r="G25" s="22"/>
      <c r="H25" s="22"/>
      <c r="I25" s="22"/>
    </row>
    <row r="26" ht="15" customHeight="1" spans="1:9">
      <c r="A26" s="22"/>
      <c r="B26" s="22"/>
      <c r="C26" s="22"/>
      <c r="D26" s="22"/>
      <c r="E26" s="22"/>
      <c r="F26" s="22"/>
      <c r="G26" s="22"/>
      <c r="H26" s="22"/>
      <c r="I26" s="22"/>
    </row>
    <row r="27" ht="15" customHeight="1" spans="1:9">
      <c r="A27" s="22"/>
      <c r="B27" s="22"/>
      <c r="C27" s="22"/>
      <c r="D27" s="22"/>
      <c r="E27" s="22"/>
      <c r="F27" s="22"/>
      <c r="G27" s="22"/>
      <c r="H27" s="22"/>
      <c r="I27" s="22"/>
    </row>
    <row r="28" ht="15" customHeight="1" spans="1:9">
      <c r="A28" s="22"/>
      <c r="B28" s="22"/>
      <c r="C28" s="22"/>
      <c r="D28" s="22"/>
      <c r="E28" s="22"/>
      <c r="F28" s="22"/>
      <c r="G28" s="22"/>
      <c r="H28" s="22"/>
      <c r="I28" s="22"/>
    </row>
    <row r="29" ht="15" customHeight="1" spans="1:9">
      <c r="A29" s="22"/>
      <c r="B29" s="22"/>
      <c r="C29" s="22"/>
      <c r="D29" s="22"/>
      <c r="E29" s="22"/>
      <c r="F29" s="22"/>
      <c r="G29" s="22"/>
      <c r="H29" s="22"/>
      <c r="I29" s="22"/>
    </row>
    <row r="30" ht="15" customHeight="1" spans="1:9">
      <c r="A30" s="22"/>
      <c r="B30" s="22"/>
      <c r="C30" s="22"/>
      <c r="D30" s="22"/>
      <c r="E30" s="22"/>
      <c r="F30" s="22"/>
      <c r="G30" s="22"/>
      <c r="H30" s="22"/>
      <c r="I30" s="22"/>
    </row>
    <row r="31" ht="15" customHeight="1" spans="1:9">
      <c r="A31" s="22"/>
      <c r="B31" s="22"/>
      <c r="C31" s="22"/>
      <c r="D31" s="22"/>
      <c r="E31" s="22"/>
      <c r="F31" s="22"/>
      <c r="G31" s="22"/>
      <c r="H31" s="22"/>
      <c r="I31" s="22"/>
    </row>
    <row r="32" ht="15" customHeight="1" spans="1:9">
      <c r="A32" s="22"/>
      <c r="B32" s="22"/>
      <c r="C32" s="22"/>
      <c r="D32" s="22"/>
      <c r="E32" s="22"/>
      <c r="F32" s="22"/>
      <c r="G32" s="22"/>
      <c r="H32" s="22"/>
      <c r="I32" s="22"/>
    </row>
    <row r="33" ht="15" customHeight="1" spans="1:9">
      <c r="A33" s="22"/>
      <c r="B33" s="22"/>
      <c r="C33" s="22"/>
      <c r="D33" s="22"/>
      <c r="E33" s="22"/>
      <c r="F33" s="22"/>
      <c r="G33" s="22"/>
      <c r="H33" s="22"/>
      <c r="I33" s="22"/>
    </row>
    <row r="34" ht="15" customHeight="1" spans="1:9">
      <c r="A34" s="22"/>
      <c r="B34" s="22"/>
      <c r="C34" s="22"/>
      <c r="D34" s="22"/>
      <c r="E34" s="22"/>
      <c r="F34" s="22"/>
      <c r="G34" s="22"/>
      <c r="H34" s="22"/>
      <c r="I34" s="22"/>
    </row>
    <row r="35" ht="15" customHeight="1" spans="1:9">
      <c r="A35" s="22"/>
      <c r="B35" s="22"/>
      <c r="C35" s="22"/>
      <c r="D35" s="22"/>
      <c r="E35" s="22"/>
      <c r="F35" s="22"/>
      <c r="G35" s="22"/>
      <c r="H35" s="22"/>
      <c r="I35" s="22"/>
    </row>
    <row r="36" ht="15" customHeight="1" spans="1:9">
      <c r="A36" s="22"/>
      <c r="B36" s="22"/>
      <c r="C36" s="22"/>
      <c r="D36" s="22"/>
      <c r="E36" s="22"/>
      <c r="F36" s="22"/>
      <c r="G36" s="22"/>
      <c r="H36" s="22"/>
      <c r="I36" s="22"/>
    </row>
    <row r="37" ht="15" customHeight="1" spans="1:9">
      <c r="A37" s="22"/>
      <c r="B37" s="22"/>
      <c r="C37" s="22"/>
      <c r="D37" s="22"/>
      <c r="E37" s="22"/>
      <c r="F37" s="22"/>
      <c r="G37" s="22"/>
      <c r="H37" s="22"/>
      <c r="I37" s="22"/>
    </row>
    <row r="38" ht="15" customHeight="1" spans="1:9">
      <c r="A38" s="22"/>
      <c r="B38" s="22"/>
      <c r="C38" s="22"/>
      <c r="D38" s="22"/>
      <c r="E38" s="22"/>
      <c r="F38" s="22"/>
      <c r="G38" s="22"/>
      <c r="H38" s="22"/>
      <c r="I38" s="22"/>
    </row>
    <row r="39" ht="15" customHeight="1" spans="1:9">
      <c r="A39" s="22"/>
      <c r="B39" s="22"/>
      <c r="C39" s="22"/>
      <c r="D39" s="22"/>
      <c r="E39" s="22"/>
      <c r="F39" s="22"/>
      <c r="G39" s="22"/>
      <c r="H39" s="22"/>
      <c r="I39" s="22"/>
    </row>
    <row r="40" ht="15" customHeight="1" spans="1:9">
      <c r="A40" s="22"/>
      <c r="B40" s="22"/>
      <c r="C40" s="22"/>
      <c r="D40" s="22"/>
      <c r="E40" s="22"/>
      <c r="F40" s="22"/>
      <c r="G40" s="22"/>
      <c r="H40" s="22"/>
      <c r="I40" s="22"/>
    </row>
    <row r="41" ht="15" customHeight="1" spans="1:9">
      <c r="A41" s="22"/>
      <c r="B41" s="22"/>
      <c r="C41" s="22"/>
      <c r="D41" s="22"/>
      <c r="E41" s="22"/>
      <c r="F41" s="22"/>
      <c r="G41" s="22"/>
      <c r="H41" s="22"/>
      <c r="I41" s="22"/>
    </row>
    <row r="42" ht="15" customHeight="1" spans="1:9">
      <c r="A42" s="22"/>
      <c r="B42" s="22"/>
      <c r="C42" s="22"/>
      <c r="D42" s="22"/>
      <c r="E42" s="22"/>
      <c r="F42" s="22"/>
      <c r="G42" s="22"/>
      <c r="H42" s="22"/>
      <c r="I42" s="22"/>
    </row>
    <row r="43" ht="15" customHeight="1" spans="1:9">
      <c r="A43" s="22"/>
      <c r="B43" s="22"/>
      <c r="C43" s="22"/>
      <c r="D43" s="22"/>
      <c r="E43" s="22"/>
      <c r="F43" s="22"/>
      <c r="G43" s="22"/>
      <c r="H43" s="22"/>
      <c r="I43" s="22"/>
    </row>
  </sheetData>
  <mergeCells count="2">
    <mergeCell ref="A1:C1"/>
    <mergeCell ref="A2:E2"/>
  </mergeCells>
  <printOptions horizontalCentered="1"/>
  <pageMargins left="0.984027777777778" right="0.984027777777778" top="0.707638888888889" bottom="0.786805555555556" header="0.507638888888889" footer="0.2"/>
  <pageSetup paperSize="9" orientation="landscape" verticalDpi="180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showZeros="0" workbookViewId="0">
      <selection activeCell="G10" sqref="G10"/>
    </sheetView>
  </sheetViews>
  <sheetFormatPr defaultColWidth="9" defaultRowHeight="14.25"/>
  <cols>
    <col min="1" max="1" width="6.875" customWidth="1"/>
    <col min="2" max="2" width="9.25" customWidth="1"/>
    <col min="3" max="3" width="9.625" customWidth="1"/>
    <col min="4" max="5" width="10.125" customWidth="1"/>
    <col min="6" max="6" width="11.75" customWidth="1"/>
    <col min="7" max="7" width="22.125" customWidth="1"/>
    <col min="8" max="8" width="24.25" customWidth="1"/>
  </cols>
  <sheetData>
    <row r="1" s="19" customFormat="1" ht="18.75" spans="1:3">
      <c r="A1" s="20"/>
      <c r="B1" s="20"/>
      <c r="C1" s="20"/>
    </row>
    <row r="2" ht="30" customHeight="1" spans="1:9">
      <c r="A2" s="33" t="s">
        <v>952</v>
      </c>
      <c r="B2" s="33"/>
      <c r="C2" s="33"/>
      <c r="D2" s="33"/>
      <c r="E2" s="33"/>
      <c r="F2" s="33"/>
      <c r="G2" s="33"/>
      <c r="H2" s="33"/>
      <c r="I2" s="22"/>
    </row>
    <row r="3" ht="18" customHeight="1" spans="1:9">
      <c r="A3" s="34" t="s">
        <v>953</v>
      </c>
      <c r="B3" s="34"/>
      <c r="C3" s="36"/>
      <c r="D3" s="36"/>
      <c r="E3" s="36"/>
      <c r="F3" s="37"/>
      <c r="G3" s="38"/>
      <c r="H3" s="55" t="s">
        <v>142</v>
      </c>
      <c r="I3" s="22"/>
    </row>
    <row r="4" ht="36" customHeight="1" spans="1:9">
      <c r="A4" s="29" t="s">
        <v>954</v>
      </c>
      <c r="B4" s="29" t="s">
        <v>955</v>
      </c>
      <c r="C4" s="29" t="s">
        <v>956</v>
      </c>
      <c r="D4" s="29" t="s">
        <v>957</v>
      </c>
      <c r="E4" s="29"/>
      <c r="F4" s="29"/>
      <c r="G4" s="29" t="s">
        <v>958</v>
      </c>
      <c r="H4" s="29" t="s">
        <v>959</v>
      </c>
      <c r="I4" s="22"/>
    </row>
    <row r="5" ht="36" customHeight="1" spans="1:9">
      <c r="A5" s="29"/>
      <c r="B5" s="29"/>
      <c r="C5" s="29"/>
      <c r="D5" s="29" t="s">
        <v>147</v>
      </c>
      <c r="E5" s="29" t="s">
        <v>960</v>
      </c>
      <c r="F5" s="29" t="s">
        <v>961</v>
      </c>
      <c r="G5" s="29"/>
      <c r="H5" s="29"/>
      <c r="I5" s="22"/>
    </row>
    <row r="6" s="32" customFormat="1" ht="36" customHeight="1" spans="1:9">
      <c r="A6" s="13" t="s">
        <v>911</v>
      </c>
      <c r="B6" s="13">
        <v>171310</v>
      </c>
      <c r="C6" s="56">
        <f>G6+D6</f>
        <v>184325</v>
      </c>
      <c r="D6" s="57">
        <f>SUM(E6:F6)</f>
        <v>184325</v>
      </c>
      <c r="E6" s="57">
        <v>137625</v>
      </c>
      <c r="F6" s="57">
        <v>46700</v>
      </c>
      <c r="G6" s="57">
        <v>0</v>
      </c>
      <c r="H6" s="57"/>
      <c r="I6" s="52"/>
    </row>
    <row r="7" s="32" customFormat="1" ht="15" customHeight="1" spans="1:9">
      <c r="A7" s="58"/>
      <c r="B7" s="58"/>
      <c r="C7" s="59"/>
      <c r="D7" s="59"/>
      <c r="E7" s="59"/>
      <c r="F7" s="60"/>
      <c r="G7" s="60"/>
      <c r="H7" s="60"/>
      <c r="I7" s="52"/>
    </row>
    <row r="8" ht="15" customHeight="1" spans="1:9">
      <c r="A8" s="22"/>
      <c r="B8" s="22"/>
      <c r="C8" s="22"/>
      <c r="D8" s="22"/>
      <c r="E8" s="22"/>
      <c r="F8" s="22"/>
      <c r="G8" s="22"/>
      <c r="H8" s="22"/>
      <c r="I8" s="22"/>
    </row>
    <row r="9" ht="15" customHeight="1" spans="1:9">
      <c r="A9" s="22"/>
      <c r="B9" s="22"/>
      <c r="D9" s="22"/>
      <c r="E9" s="22"/>
      <c r="F9" s="22"/>
      <c r="G9" s="22"/>
      <c r="H9" s="22"/>
      <c r="I9" s="22"/>
    </row>
    <row r="10" ht="15" customHeight="1" spans="1:9">
      <c r="A10" s="22"/>
      <c r="B10" s="22"/>
      <c r="C10" s="22"/>
      <c r="D10" s="22"/>
      <c r="E10" s="22"/>
      <c r="F10" s="22"/>
      <c r="G10" s="22"/>
      <c r="H10" s="22"/>
      <c r="I10" s="22"/>
    </row>
    <row r="11" ht="15" customHeight="1" spans="1:9">
      <c r="A11" s="22"/>
      <c r="B11" s="22"/>
      <c r="C11" s="22"/>
      <c r="D11" s="22"/>
      <c r="E11" s="22"/>
      <c r="F11" s="22"/>
      <c r="G11" s="22"/>
      <c r="H11" s="22"/>
      <c r="I11" s="22"/>
    </row>
    <row r="12" ht="15" customHeight="1" spans="1:9">
      <c r="A12" s="22"/>
      <c r="B12" s="22"/>
      <c r="C12" s="22"/>
      <c r="D12" s="22"/>
      <c r="E12" s="22"/>
      <c r="F12" s="22"/>
      <c r="G12" s="22"/>
      <c r="H12" s="22"/>
      <c r="I12" s="22"/>
    </row>
    <row r="13" ht="15" customHeight="1" spans="1:9">
      <c r="A13" s="22"/>
      <c r="B13" s="22"/>
      <c r="C13" s="22"/>
      <c r="D13" s="22"/>
      <c r="E13" s="22"/>
      <c r="F13" s="22"/>
      <c r="G13" s="22"/>
      <c r="H13" s="22"/>
      <c r="I13" s="22"/>
    </row>
    <row r="14" ht="15" customHeight="1" spans="1:9">
      <c r="A14" s="22"/>
      <c r="B14" s="22"/>
      <c r="C14" s="22"/>
      <c r="D14" s="22"/>
      <c r="E14" s="22"/>
      <c r="F14" s="22"/>
      <c r="G14" s="22"/>
      <c r="H14" s="22"/>
      <c r="I14" s="22"/>
    </row>
    <row r="15" ht="15" customHeight="1" spans="1:9">
      <c r="A15" s="22"/>
      <c r="B15" s="22"/>
      <c r="C15" s="22"/>
      <c r="D15" s="22"/>
      <c r="E15" s="22"/>
      <c r="F15" s="22"/>
      <c r="G15" s="22"/>
      <c r="H15" s="22"/>
      <c r="I15" s="22"/>
    </row>
    <row r="16" ht="15" customHeight="1" spans="1:9">
      <c r="A16" s="22"/>
      <c r="B16" s="22"/>
      <c r="C16" s="22"/>
      <c r="D16" s="22"/>
      <c r="E16" s="22"/>
      <c r="F16" s="22"/>
      <c r="G16" s="22"/>
      <c r="H16" s="22"/>
      <c r="I16" s="22"/>
    </row>
    <row r="17" ht="15" customHeight="1" spans="1:9">
      <c r="A17" s="22"/>
      <c r="B17" s="22"/>
      <c r="C17" s="22"/>
      <c r="D17" s="22"/>
      <c r="E17" s="22"/>
      <c r="F17" s="22"/>
      <c r="G17" s="22"/>
      <c r="H17" s="22"/>
      <c r="I17" s="22"/>
    </row>
    <row r="18" ht="15" customHeight="1" spans="1:9">
      <c r="A18" s="22"/>
      <c r="B18" s="22"/>
      <c r="C18" s="22"/>
      <c r="D18" s="22"/>
      <c r="E18" s="22"/>
      <c r="F18" s="22"/>
      <c r="G18" s="22"/>
      <c r="H18" s="22"/>
      <c r="I18" s="22"/>
    </row>
    <row r="19" ht="15" customHeight="1" spans="1:9">
      <c r="A19" s="22"/>
      <c r="B19" s="22"/>
      <c r="C19" s="22"/>
      <c r="D19" s="22"/>
      <c r="E19" s="22"/>
      <c r="F19" s="22"/>
      <c r="G19" s="22"/>
      <c r="H19" s="22"/>
      <c r="I19" s="22"/>
    </row>
    <row r="20" ht="15" customHeight="1" spans="1:9">
      <c r="A20" s="22"/>
      <c r="B20" s="22"/>
      <c r="C20" s="22"/>
      <c r="D20" s="22"/>
      <c r="E20" s="22"/>
      <c r="F20" s="22"/>
      <c r="G20" s="22"/>
      <c r="H20" s="22"/>
      <c r="I20" s="22"/>
    </row>
    <row r="21" ht="15" customHeight="1" spans="1:9">
      <c r="A21" s="22"/>
      <c r="B21" s="22"/>
      <c r="C21" s="22"/>
      <c r="D21" s="22"/>
      <c r="E21" s="22"/>
      <c r="F21" s="22"/>
      <c r="G21" s="22"/>
      <c r="H21" s="22"/>
      <c r="I21" s="22"/>
    </row>
    <row r="22" ht="15" customHeight="1" spans="1:9">
      <c r="A22" s="22"/>
      <c r="B22" s="22"/>
      <c r="C22" s="22"/>
      <c r="D22" s="22"/>
      <c r="E22" s="22"/>
      <c r="F22" s="22"/>
      <c r="G22" s="22"/>
      <c r="H22" s="22"/>
      <c r="I22" s="22"/>
    </row>
    <row r="23" ht="15" customHeight="1" spans="1:9">
      <c r="A23" s="22"/>
      <c r="B23" s="22"/>
      <c r="C23" s="22"/>
      <c r="D23" s="22"/>
      <c r="E23" s="22"/>
      <c r="F23" s="22"/>
      <c r="G23" s="22"/>
      <c r="H23" s="22"/>
      <c r="I23" s="22"/>
    </row>
    <row r="24" ht="15" customHeight="1" spans="1:9">
      <c r="A24" s="22"/>
      <c r="B24" s="22"/>
      <c r="C24" s="22"/>
      <c r="D24" s="22"/>
      <c r="E24" s="22"/>
      <c r="F24" s="22"/>
      <c r="G24" s="22"/>
      <c r="H24" s="22"/>
      <c r="I24" s="22"/>
    </row>
    <row r="25" ht="15" customHeight="1" spans="1:9">
      <c r="A25" s="22"/>
      <c r="B25" s="22"/>
      <c r="C25" s="22"/>
      <c r="D25" s="22"/>
      <c r="E25" s="22"/>
      <c r="F25" s="22"/>
      <c r="G25" s="22"/>
      <c r="H25" s="22"/>
      <c r="I25" s="22"/>
    </row>
    <row r="26" ht="15" customHeight="1" spans="1:9">
      <c r="A26" s="22"/>
      <c r="B26" s="22"/>
      <c r="C26" s="22"/>
      <c r="D26" s="22"/>
      <c r="E26" s="22"/>
      <c r="F26" s="22"/>
      <c r="G26" s="22"/>
      <c r="H26" s="22"/>
      <c r="I26" s="22"/>
    </row>
    <row r="27" ht="15" customHeight="1" spans="1:9">
      <c r="A27" s="22"/>
      <c r="B27" s="22"/>
      <c r="C27" s="22"/>
      <c r="D27" s="22"/>
      <c r="E27" s="22"/>
      <c r="F27" s="22"/>
      <c r="G27" s="22"/>
      <c r="H27" s="22"/>
      <c r="I27" s="22"/>
    </row>
    <row r="28" ht="15" customHeight="1" spans="1:9">
      <c r="A28" s="22"/>
      <c r="B28" s="22"/>
      <c r="C28" s="22"/>
      <c r="D28" s="22"/>
      <c r="E28" s="22"/>
      <c r="F28" s="22"/>
      <c r="G28" s="22"/>
      <c r="H28" s="22"/>
      <c r="I28" s="22"/>
    </row>
    <row r="29" ht="15" customHeight="1" spans="1:9">
      <c r="A29" s="22"/>
      <c r="B29" s="22"/>
      <c r="C29" s="22"/>
      <c r="D29" s="22"/>
      <c r="E29" s="22"/>
      <c r="F29" s="22"/>
      <c r="G29" s="22"/>
      <c r="H29" s="22"/>
      <c r="I29" s="22"/>
    </row>
    <row r="30" ht="15" customHeight="1" spans="1:9">
      <c r="A30" s="22"/>
      <c r="B30" s="22"/>
      <c r="C30" s="22"/>
      <c r="D30" s="22"/>
      <c r="E30" s="22"/>
      <c r="F30" s="22"/>
      <c r="G30" s="22"/>
      <c r="H30" s="22"/>
      <c r="I30" s="22"/>
    </row>
    <row r="31" ht="15" customHeight="1" spans="1:9">
      <c r="A31" s="22"/>
      <c r="B31" s="22"/>
      <c r="C31" s="22"/>
      <c r="D31" s="22"/>
      <c r="E31" s="22"/>
      <c r="F31" s="22"/>
      <c r="G31" s="22"/>
      <c r="H31" s="22"/>
      <c r="I31" s="22"/>
    </row>
    <row r="32" ht="15" customHeight="1" spans="1:9">
      <c r="A32" s="22"/>
      <c r="B32" s="22"/>
      <c r="C32" s="22"/>
      <c r="D32" s="22"/>
      <c r="E32" s="22"/>
      <c r="F32" s="22"/>
      <c r="G32" s="22"/>
      <c r="H32" s="22"/>
      <c r="I32" s="22"/>
    </row>
    <row r="33" ht="15" customHeight="1" spans="1:9">
      <c r="A33" s="22"/>
      <c r="B33" s="22"/>
      <c r="C33" s="22"/>
      <c r="D33" s="22"/>
      <c r="E33" s="22"/>
      <c r="F33" s="22"/>
      <c r="G33" s="22"/>
      <c r="H33" s="22"/>
      <c r="I33" s="22"/>
    </row>
    <row r="34" ht="15" customHeight="1" spans="1:9">
      <c r="A34" s="22"/>
      <c r="B34" s="22"/>
      <c r="C34" s="22"/>
      <c r="D34" s="22"/>
      <c r="E34" s="22"/>
      <c r="F34" s="22"/>
      <c r="G34" s="22"/>
      <c r="H34" s="22"/>
      <c r="I34" s="22"/>
    </row>
    <row r="35" ht="15" customHeight="1" spans="1:9">
      <c r="A35" s="22"/>
      <c r="B35" s="22"/>
      <c r="C35" s="22"/>
      <c r="D35" s="22"/>
      <c r="E35" s="22"/>
      <c r="F35" s="22"/>
      <c r="G35" s="22"/>
      <c r="H35" s="22"/>
      <c r="I35" s="22"/>
    </row>
    <row r="36" ht="15" customHeight="1" spans="1:9">
      <c r="A36" s="22"/>
      <c r="B36" s="22"/>
      <c r="C36" s="22"/>
      <c r="D36" s="22"/>
      <c r="E36" s="22"/>
      <c r="F36" s="22"/>
      <c r="G36" s="22"/>
      <c r="H36" s="22"/>
      <c r="I36" s="22"/>
    </row>
    <row r="37" ht="15" customHeight="1" spans="1:9">
      <c r="A37" s="22"/>
      <c r="B37" s="22"/>
      <c r="C37" s="22"/>
      <c r="D37" s="22"/>
      <c r="E37" s="22"/>
      <c r="F37" s="22"/>
      <c r="G37" s="22"/>
      <c r="H37" s="22"/>
      <c r="I37" s="22"/>
    </row>
    <row r="38" ht="15" customHeight="1" spans="1:9">
      <c r="A38" s="22"/>
      <c r="B38" s="22"/>
      <c r="C38" s="22"/>
      <c r="D38" s="22"/>
      <c r="E38" s="22"/>
      <c r="F38" s="22"/>
      <c r="G38" s="22"/>
      <c r="H38" s="22"/>
      <c r="I38" s="22"/>
    </row>
    <row r="39" ht="15" customHeight="1" spans="1:9">
      <c r="A39" s="22"/>
      <c r="B39" s="22"/>
      <c r="C39" s="22"/>
      <c r="D39" s="22"/>
      <c r="E39" s="22"/>
      <c r="F39" s="22"/>
      <c r="G39" s="22"/>
      <c r="H39" s="22"/>
      <c r="I39" s="22"/>
    </row>
    <row r="40" ht="15" customHeight="1" spans="1:9">
      <c r="A40" s="22"/>
      <c r="B40" s="22"/>
      <c r="C40" s="22"/>
      <c r="D40" s="22"/>
      <c r="E40" s="22"/>
      <c r="F40" s="22"/>
      <c r="G40" s="22"/>
      <c r="H40" s="22"/>
      <c r="I40" s="22"/>
    </row>
    <row r="41" ht="15" customHeight="1" spans="1:9">
      <c r="A41" s="22"/>
      <c r="B41" s="22"/>
      <c r="C41" s="22"/>
      <c r="D41" s="22"/>
      <c r="E41" s="22"/>
      <c r="F41" s="22"/>
      <c r="G41" s="22"/>
      <c r="H41" s="22"/>
      <c r="I41" s="22"/>
    </row>
    <row r="42" ht="15" customHeight="1" spans="1:9">
      <c r="A42" s="22"/>
      <c r="B42" s="22"/>
      <c r="C42" s="22"/>
      <c r="D42" s="22"/>
      <c r="E42" s="22"/>
      <c r="F42" s="22"/>
      <c r="G42" s="22"/>
      <c r="H42" s="22"/>
      <c r="I42" s="22"/>
    </row>
    <row r="43" ht="15" customHeight="1" spans="1:9">
      <c r="A43" s="22"/>
      <c r="B43" s="22"/>
      <c r="C43" s="22"/>
      <c r="D43" s="22"/>
      <c r="E43" s="22"/>
      <c r="F43" s="22"/>
      <c r="G43" s="22"/>
      <c r="H43" s="22"/>
      <c r="I43" s="22"/>
    </row>
    <row r="44" ht="15" customHeight="1" spans="1:9">
      <c r="A44" s="22"/>
      <c r="B44" s="22"/>
      <c r="C44" s="22"/>
      <c r="D44" s="22"/>
      <c r="E44" s="22"/>
      <c r="F44" s="22"/>
      <c r="G44" s="22"/>
      <c r="H44" s="22"/>
      <c r="I44" s="22"/>
    </row>
    <row r="45" ht="15" customHeight="1" spans="1:9">
      <c r="A45" s="22"/>
      <c r="B45" s="22"/>
      <c r="C45" s="22"/>
      <c r="D45" s="22"/>
      <c r="E45" s="22"/>
      <c r="F45" s="22"/>
      <c r="G45" s="22"/>
      <c r="H45" s="22"/>
      <c r="I45" s="22"/>
    </row>
    <row r="46" ht="15" customHeight="1" spans="1:9">
      <c r="A46" s="22"/>
      <c r="B46" s="22"/>
      <c r="C46" s="22"/>
      <c r="D46" s="22"/>
      <c r="E46" s="22"/>
      <c r="F46" s="22"/>
      <c r="G46" s="22"/>
      <c r="H46" s="22"/>
      <c r="I46" s="22"/>
    </row>
    <row r="47" ht="15" customHeight="1" spans="1:9">
      <c r="A47" s="22"/>
      <c r="B47" s="22"/>
      <c r="C47" s="22"/>
      <c r="D47" s="22"/>
      <c r="E47" s="22"/>
      <c r="F47" s="22"/>
      <c r="G47" s="22"/>
      <c r="H47" s="22"/>
      <c r="I47" s="22"/>
    </row>
  </sheetData>
  <mergeCells count="8">
    <mergeCell ref="A1:C1"/>
    <mergeCell ref="A2:H2"/>
    <mergeCell ref="D4:F4"/>
    <mergeCell ref="A4:A5"/>
    <mergeCell ref="B4:B5"/>
    <mergeCell ref="C4:C5"/>
    <mergeCell ref="G4:G5"/>
    <mergeCell ref="H4:H5"/>
  </mergeCells>
  <printOptions horizontalCentered="1"/>
  <pageMargins left="0.984027777777778" right="0.984027777777778" top="0.786805555555556" bottom="0.786805555555556" header="0.507638888888889" footer="0.2"/>
  <pageSetup paperSize="9" orientation="landscape" verticalDpi="180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7"/>
  <sheetViews>
    <sheetView showZeros="0" workbookViewId="0">
      <selection activeCell="R9" sqref="R9"/>
    </sheetView>
  </sheetViews>
  <sheetFormatPr defaultColWidth="9" defaultRowHeight="14.25"/>
  <cols>
    <col min="1" max="21" width="5.75" customWidth="1"/>
  </cols>
  <sheetData>
    <row r="1" s="19" customFormat="1" ht="18.75" spans="1:3">
      <c r="A1" s="20"/>
      <c r="B1" s="20"/>
      <c r="C1" s="20"/>
    </row>
    <row r="2" ht="30" customHeight="1" spans="1:21">
      <c r="A2" s="33" t="s">
        <v>962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ht="15.75" customHeight="1" spans="1:21">
      <c r="A3" s="34" t="s">
        <v>963</v>
      </c>
      <c r="B3" s="35"/>
      <c r="C3" s="36"/>
      <c r="D3" s="36"/>
      <c r="E3" s="36"/>
      <c r="F3" s="37"/>
      <c r="G3" s="38"/>
      <c r="H3" s="38"/>
      <c r="I3" s="38"/>
      <c r="J3" s="45"/>
      <c r="K3" s="45"/>
      <c r="L3" s="45"/>
      <c r="M3" s="45"/>
      <c r="N3" s="45"/>
      <c r="O3" s="45"/>
      <c r="P3" s="45"/>
      <c r="Q3" s="45"/>
      <c r="R3" s="54" t="s">
        <v>964</v>
      </c>
      <c r="S3" s="54"/>
      <c r="T3" s="54"/>
      <c r="U3" s="54"/>
    </row>
    <row r="4" ht="39" customHeight="1" spans="1:21">
      <c r="A4" s="39" t="s">
        <v>954</v>
      </c>
      <c r="B4" s="39" t="s">
        <v>956</v>
      </c>
      <c r="C4" s="39"/>
      <c r="D4" s="39"/>
      <c r="E4" s="39"/>
      <c r="F4" s="39" t="s">
        <v>957</v>
      </c>
      <c r="G4" s="39"/>
      <c r="H4" s="39"/>
      <c r="I4" s="39"/>
      <c r="J4" s="46"/>
      <c r="K4" s="46"/>
      <c r="L4" s="46"/>
      <c r="M4" s="46"/>
      <c r="N4" s="46"/>
      <c r="O4" s="46"/>
      <c r="P4" s="46"/>
      <c r="Q4" s="46"/>
      <c r="R4" s="47" t="s">
        <v>965</v>
      </c>
      <c r="S4" s="48"/>
      <c r="T4" s="48"/>
      <c r="U4" s="48"/>
    </row>
    <row r="5" ht="39" customHeight="1" spans="1:21">
      <c r="A5" s="39"/>
      <c r="B5" s="39"/>
      <c r="C5" s="39"/>
      <c r="D5" s="39"/>
      <c r="E5" s="39"/>
      <c r="F5" s="39" t="s">
        <v>147</v>
      </c>
      <c r="G5" s="39"/>
      <c r="H5" s="39"/>
      <c r="I5" s="39"/>
      <c r="J5" s="47" t="s">
        <v>960</v>
      </c>
      <c r="K5" s="48"/>
      <c r="L5" s="48"/>
      <c r="M5" s="48"/>
      <c r="N5" s="47" t="s">
        <v>961</v>
      </c>
      <c r="O5" s="48"/>
      <c r="P5" s="48"/>
      <c r="Q5" s="48"/>
      <c r="R5" s="48"/>
      <c r="S5" s="48"/>
      <c r="T5" s="48"/>
      <c r="U5" s="48"/>
    </row>
    <row r="6" s="31" customFormat="1" ht="39" customHeight="1" spans="1:21">
      <c r="A6" s="39"/>
      <c r="B6" s="39" t="s">
        <v>966</v>
      </c>
      <c r="C6" s="39" t="s">
        <v>967</v>
      </c>
      <c r="D6" s="39" t="s">
        <v>968</v>
      </c>
      <c r="E6" s="39" t="s">
        <v>969</v>
      </c>
      <c r="F6" s="39" t="s">
        <v>966</v>
      </c>
      <c r="G6" s="39" t="s">
        <v>967</v>
      </c>
      <c r="H6" s="39" t="s">
        <v>968</v>
      </c>
      <c r="I6" s="39" t="s">
        <v>969</v>
      </c>
      <c r="J6" s="49" t="s">
        <v>966</v>
      </c>
      <c r="K6" s="49" t="s">
        <v>967</v>
      </c>
      <c r="L6" s="49" t="s">
        <v>968</v>
      </c>
      <c r="M6" s="49" t="s">
        <v>969</v>
      </c>
      <c r="N6" s="49" t="s">
        <v>966</v>
      </c>
      <c r="O6" s="49" t="s">
        <v>967</v>
      </c>
      <c r="P6" s="49" t="s">
        <v>968</v>
      </c>
      <c r="Q6" s="49" t="s">
        <v>969</v>
      </c>
      <c r="R6" s="49" t="s">
        <v>966</v>
      </c>
      <c r="S6" s="49" t="s">
        <v>967</v>
      </c>
      <c r="T6" s="49" t="s">
        <v>968</v>
      </c>
      <c r="U6" s="49" t="s">
        <v>969</v>
      </c>
    </row>
    <row r="7" s="31" customFormat="1" ht="39" customHeight="1" spans="1:21">
      <c r="A7" s="40" t="s">
        <v>911</v>
      </c>
      <c r="B7" s="40">
        <v>154631</v>
      </c>
      <c r="C7" s="41">
        <v>35813</v>
      </c>
      <c r="D7" s="41">
        <v>6119</v>
      </c>
      <c r="E7" s="41">
        <v>184325</v>
      </c>
      <c r="F7" s="41">
        <v>154631</v>
      </c>
      <c r="G7" s="41">
        <v>35813</v>
      </c>
      <c r="H7" s="41">
        <v>6119</v>
      </c>
      <c r="I7" s="41">
        <v>184325</v>
      </c>
      <c r="J7" s="50">
        <v>137531</v>
      </c>
      <c r="K7" s="50">
        <v>4713</v>
      </c>
      <c r="L7" s="50">
        <v>4619</v>
      </c>
      <c r="M7" s="51">
        <f>J7+K7-L7</f>
        <v>137625</v>
      </c>
      <c r="N7" s="50">
        <v>17100</v>
      </c>
      <c r="O7" s="50">
        <v>31100</v>
      </c>
      <c r="P7" s="50">
        <v>1500</v>
      </c>
      <c r="Q7" s="51">
        <f>N7+O7-P7</f>
        <v>46700</v>
      </c>
      <c r="R7" s="50"/>
      <c r="S7" s="50"/>
      <c r="T7" s="50"/>
      <c r="U7" s="50"/>
    </row>
    <row r="8" s="32" customFormat="1" ht="15" customHeight="1" spans="1:9">
      <c r="A8" s="42"/>
      <c r="B8" s="42"/>
      <c r="C8" s="43"/>
      <c r="D8" s="43"/>
      <c r="E8" s="43"/>
      <c r="F8" s="44"/>
      <c r="G8" s="44"/>
      <c r="H8" s="44"/>
      <c r="I8" s="52"/>
    </row>
    <row r="9" ht="15" customHeight="1" spans="1:9">
      <c r="A9" s="22" t="s">
        <v>970</v>
      </c>
      <c r="B9" s="22"/>
      <c r="C9" s="22"/>
      <c r="D9" s="22"/>
      <c r="E9" s="22"/>
      <c r="F9" s="22"/>
      <c r="G9" s="22"/>
      <c r="H9" s="22"/>
      <c r="I9" s="22"/>
    </row>
    <row r="10" ht="15" customHeight="1" spans="1:9">
      <c r="A10" s="22"/>
      <c r="B10" s="22"/>
      <c r="C10" s="22"/>
      <c r="D10" s="22"/>
      <c r="E10" s="22"/>
      <c r="F10" s="22"/>
      <c r="G10" s="22"/>
      <c r="H10" s="22"/>
      <c r="I10" s="22"/>
    </row>
    <row r="11" ht="15" customHeight="1" spans="1:9">
      <c r="A11" s="22"/>
      <c r="B11" s="22"/>
      <c r="C11" s="22"/>
      <c r="D11" s="22"/>
      <c r="E11" s="22"/>
      <c r="F11" s="22"/>
      <c r="G11" s="22"/>
      <c r="H11" s="22"/>
      <c r="I11" s="22"/>
    </row>
    <row r="12" ht="15" customHeight="1" spans="1:9">
      <c r="A12" s="22"/>
      <c r="B12" s="22"/>
      <c r="C12" s="22"/>
      <c r="D12" s="22"/>
      <c r="E12" s="22"/>
      <c r="F12" s="22"/>
      <c r="G12" s="22"/>
      <c r="H12" s="22"/>
      <c r="I12" s="22"/>
    </row>
    <row r="13" ht="15" customHeight="1" spans="1:9">
      <c r="A13" s="22"/>
      <c r="B13" s="22"/>
      <c r="C13" s="22"/>
      <c r="D13" s="22"/>
      <c r="E13" s="22"/>
      <c r="F13" s="22"/>
      <c r="G13" s="22"/>
      <c r="H13" s="22"/>
      <c r="I13" s="53"/>
    </row>
    <row r="14" ht="15" customHeight="1" spans="1:9">
      <c r="A14" s="22"/>
      <c r="B14" s="22"/>
      <c r="C14" s="22"/>
      <c r="D14" s="22"/>
      <c r="E14" s="22"/>
      <c r="F14" s="22"/>
      <c r="G14" s="22"/>
      <c r="H14" s="22"/>
      <c r="I14" s="22"/>
    </row>
    <row r="15" ht="15" customHeight="1" spans="1:9">
      <c r="A15" s="22"/>
      <c r="B15" s="22"/>
      <c r="C15" s="22"/>
      <c r="D15" s="22"/>
      <c r="E15" s="22"/>
      <c r="F15" s="22"/>
      <c r="G15" s="22"/>
      <c r="H15" s="22"/>
      <c r="I15" s="22"/>
    </row>
    <row r="16" ht="15" customHeight="1" spans="1:9">
      <c r="A16" s="22"/>
      <c r="B16" s="22"/>
      <c r="C16" s="22"/>
      <c r="D16" s="22"/>
      <c r="E16" s="22"/>
      <c r="F16" s="22"/>
      <c r="G16" s="22"/>
      <c r="H16" s="22"/>
      <c r="I16" s="22"/>
    </row>
    <row r="17" ht="15" customHeight="1" spans="1:9">
      <c r="A17" s="22"/>
      <c r="B17" s="22"/>
      <c r="C17" s="22"/>
      <c r="D17" s="22"/>
      <c r="E17" s="22"/>
      <c r="F17" s="22"/>
      <c r="G17" s="22"/>
      <c r="H17" s="22"/>
      <c r="I17" s="22"/>
    </row>
    <row r="18" ht="15" customHeight="1" spans="1:9">
      <c r="A18" s="22"/>
      <c r="B18" s="22"/>
      <c r="C18" s="22"/>
      <c r="D18" s="22"/>
      <c r="E18" s="22"/>
      <c r="F18" s="22"/>
      <c r="G18" s="22"/>
      <c r="H18" s="22"/>
      <c r="I18" s="22"/>
    </row>
    <row r="19" ht="15" customHeight="1" spans="1:9">
      <c r="A19" s="22"/>
      <c r="B19" s="22"/>
      <c r="C19" s="22"/>
      <c r="D19" s="22"/>
      <c r="E19" s="22"/>
      <c r="F19" s="22"/>
      <c r="G19" s="22"/>
      <c r="H19" s="22"/>
      <c r="I19" s="22"/>
    </row>
    <row r="20" ht="15" customHeight="1" spans="1:9">
      <c r="A20" s="22"/>
      <c r="B20" s="22"/>
      <c r="C20" s="22"/>
      <c r="D20" s="22"/>
      <c r="E20" s="22"/>
      <c r="F20" s="22"/>
      <c r="G20" s="22"/>
      <c r="H20" s="22"/>
      <c r="I20" s="22"/>
    </row>
    <row r="21" ht="15" customHeight="1" spans="1:9">
      <c r="A21" s="22"/>
      <c r="B21" s="22"/>
      <c r="C21" s="22"/>
      <c r="D21" s="22"/>
      <c r="E21" s="22"/>
      <c r="F21" s="22"/>
      <c r="G21" s="22"/>
      <c r="H21" s="22"/>
      <c r="I21" s="22"/>
    </row>
    <row r="22" ht="15" customHeight="1" spans="1:9">
      <c r="A22" s="22"/>
      <c r="B22" s="22"/>
      <c r="C22" s="22"/>
      <c r="D22" s="22"/>
      <c r="E22" s="22"/>
      <c r="F22" s="22"/>
      <c r="G22" s="22"/>
      <c r="H22" s="22"/>
      <c r="I22" s="22"/>
    </row>
    <row r="23" ht="15" customHeight="1" spans="1:9">
      <c r="A23" s="22"/>
      <c r="B23" s="22"/>
      <c r="C23" s="22"/>
      <c r="D23" s="22"/>
      <c r="E23" s="22"/>
      <c r="F23" s="22"/>
      <c r="G23" s="22"/>
      <c r="H23" s="22"/>
      <c r="I23" s="22"/>
    </row>
    <row r="24" ht="15" customHeight="1" spans="1:9">
      <c r="A24" s="22"/>
      <c r="B24" s="22"/>
      <c r="C24" s="22"/>
      <c r="D24" s="22"/>
      <c r="E24" s="22"/>
      <c r="F24" s="22"/>
      <c r="G24" s="22"/>
      <c r="H24" s="22"/>
      <c r="I24" s="22"/>
    </row>
    <row r="25" ht="15" customHeight="1" spans="1:9">
      <c r="A25" s="22"/>
      <c r="B25" s="22"/>
      <c r="C25" s="22"/>
      <c r="D25" s="22"/>
      <c r="E25" s="22"/>
      <c r="F25" s="22"/>
      <c r="G25" s="22"/>
      <c r="H25" s="22"/>
      <c r="I25" s="22"/>
    </row>
    <row r="26" ht="15" customHeight="1" spans="1:9">
      <c r="A26" s="22"/>
      <c r="B26" s="22"/>
      <c r="C26" s="22"/>
      <c r="D26" s="22"/>
      <c r="E26" s="22"/>
      <c r="F26" s="22"/>
      <c r="G26" s="22"/>
      <c r="H26" s="22"/>
      <c r="I26" s="22"/>
    </row>
    <row r="27" ht="15" customHeight="1" spans="1:9">
      <c r="A27" s="22"/>
      <c r="B27" s="22"/>
      <c r="C27" s="22"/>
      <c r="D27" s="22"/>
      <c r="E27" s="22"/>
      <c r="F27" s="22"/>
      <c r="G27" s="22"/>
      <c r="H27" s="22"/>
      <c r="I27" s="22"/>
    </row>
    <row r="28" ht="15" customHeight="1" spans="1:9">
      <c r="A28" s="22"/>
      <c r="B28" s="22"/>
      <c r="C28" s="22"/>
      <c r="D28" s="22"/>
      <c r="E28" s="22"/>
      <c r="F28" s="22"/>
      <c r="G28" s="22"/>
      <c r="H28" s="22"/>
      <c r="I28" s="22"/>
    </row>
    <row r="29" ht="15" customHeight="1" spans="1:9">
      <c r="A29" s="22"/>
      <c r="B29" s="22"/>
      <c r="C29" s="22"/>
      <c r="D29" s="22"/>
      <c r="E29" s="22"/>
      <c r="F29" s="22"/>
      <c r="G29" s="22"/>
      <c r="H29" s="22"/>
      <c r="I29" s="22"/>
    </row>
    <row r="30" ht="15" customHeight="1" spans="1:9">
      <c r="A30" s="22"/>
      <c r="B30" s="22"/>
      <c r="C30" s="22"/>
      <c r="D30" s="22"/>
      <c r="E30" s="22"/>
      <c r="F30" s="22"/>
      <c r="G30" s="22"/>
      <c r="H30" s="22"/>
      <c r="I30" s="22"/>
    </row>
    <row r="31" ht="15" customHeight="1" spans="1:9">
      <c r="A31" s="22"/>
      <c r="B31" s="22"/>
      <c r="C31" s="22"/>
      <c r="D31" s="22"/>
      <c r="E31" s="22"/>
      <c r="F31" s="22"/>
      <c r="G31" s="22"/>
      <c r="H31" s="22"/>
      <c r="I31" s="22"/>
    </row>
    <row r="32" ht="15" customHeight="1" spans="1:9">
      <c r="A32" s="22"/>
      <c r="B32" s="22"/>
      <c r="C32" s="22"/>
      <c r="D32" s="22"/>
      <c r="E32" s="22"/>
      <c r="F32" s="22"/>
      <c r="G32" s="22"/>
      <c r="H32" s="22"/>
      <c r="I32" s="22"/>
    </row>
    <row r="33" ht="15" customHeight="1" spans="1:9">
      <c r="A33" s="22"/>
      <c r="B33" s="22"/>
      <c r="C33" s="22"/>
      <c r="D33" s="22"/>
      <c r="E33" s="22"/>
      <c r="F33" s="22"/>
      <c r="G33" s="22"/>
      <c r="H33" s="22"/>
      <c r="I33" s="22"/>
    </row>
    <row r="34" ht="15" customHeight="1" spans="1:9">
      <c r="A34" s="22"/>
      <c r="B34" s="22"/>
      <c r="C34" s="22"/>
      <c r="D34" s="22"/>
      <c r="E34" s="22"/>
      <c r="F34" s="22"/>
      <c r="G34" s="22"/>
      <c r="H34" s="22"/>
      <c r="I34" s="22"/>
    </row>
    <row r="35" ht="15" customHeight="1" spans="1:9">
      <c r="A35" s="22"/>
      <c r="B35" s="22"/>
      <c r="C35" s="22"/>
      <c r="D35" s="22"/>
      <c r="E35" s="22"/>
      <c r="F35" s="22"/>
      <c r="G35" s="22"/>
      <c r="H35" s="22"/>
      <c r="I35" s="22"/>
    </row>
    <row r="36" ht="15" customHeight="1" spans="1:9">
      <c r="A36" s="22"/>
      <c r="B36" s="22"/>
      <c r="C36" s="22"/>
      <c r="D36" s="22"/>
      <c r="E36" s="22"/>
      <c r="F36" s="22"/>
      <c r="G36" s="22"/>
      <c r="H36" s="22"/>
      <c r="I36" s="22"/>
    </row>
    <row r="37" ht="15" customHeight="1" spans="1:9">
      <c r="A37" s="22"/>
      <c r="B37" s="22"/>
      <c r="C37" s="22"/>
      <c r="D37" s="22"/>
      <c r="E37" s="22"/>
      <c r="F37" s="22"/>
      <c r="G37" s="22"/>
      <c r="H37" s="22"/>
      <c r="I37" s="22"/>
    </row>
    <row r="38" ht="15" customHeight="1" spans="1:9">
      <c r="A38" s="22"/>
      <c r="B38" s="22"/>
      <c r="C38" s="22"/>
      <c r="D38" s="22"/>
      <c r="E38" s="22"/>
      <c r="F38" s="22"/>
      <c r="G38" s="22"/>
      <c r="H38" s="22"/>
      <c r="I38" s="22"/>
    </row>
    <row r="39" ht="15" customHeight="1" spans="1:9">
      <c r="A39" s="22"/>
      <c r="B39" s="22"/>
      <c r="C39" s="22"/>
      <c r="D39" s="22"/>
      <c r="E39" s="22"/>
      <c r="F39" s="22"/>
      <c r="G39" s="22"/>
      <c r="H39" s="22"/>
      <c r="I39" s="22"/>
    </row>
    <row r="40" ht="15" customHeight="1" spans="1:9">
      <c r="A40" s="22"/>
      <c r="B40" s="22"/>
      <c r="C40" s="22"/>
      <c r="D40" s="22"/>
      <c r="E40" s="22"/>
      <c r="F40" s="22"/>
      <c r="G40" s="22"/>
      <c r="H40" s="22"/>
      <c r="I40" s="22"/>
    </row>
    <row r="41" ht="15" customHeight="1" spans="1:9">
      <c r="A41" s="22"/>
      <c r="B41" s="22"/>
      <c r="C41" s="22"/>
      <c r="D41" s="22"/>
      <c r="E41" s="22"/>
      <c r="F41" s="22"/>
      <c r="G41" s="22"/>
      <c r="H41" s="22"/>
      <c r="I41" s="22"/>
    </row>
    <row r="42" ht="15" customHeight="1" spans="1:9">
      <c r="A42" s="22"/>
      <c r="B42" s="22"/>
      <c r="C42" s="22"/>
      <c r="D42" s="22"/>
      <c r="E42" s="22"/>
      <c r="F42" s="22"/>
      <c r="G42" s="22"/>
      <c r="H42" s="22"/>
      <c r="I42" s="22"/>
    </row>
    <row r="43" ht="15" customHeight="1" spans="1:9">
      <c r="A43" s="22"/>
      <c r="B43" s="22"/>
      <c r="C43" s="22"/>
      <c r="D43" s="22"/>
      <c r="E43" s="22"/>
      <c r="F43" s="22"/>
      <c r="G43" s="22"/>
      <c r="H43" s="22"/>
      <c r="I43" s="22"/>
    </row>
    <row r="44" ht="15" customHeight="1" spans="1:9">
      <c r="A44" s="22"/>
      <c r="B44" s="22"/>
      <c r="C44" s="22"/>
      <c r="D44" s="22"/>
      <c r="E44" s="22"/>
      <c r="F44" s="22"/>
      <c r="G44" s="22"/>
      <c r="H44" s="22"/>
      <c r="I44" s="22"/>
    </row>
    <row r="45" ht="15" customHeight="1" spans="1:9">
      <c r="A45" s="22"/>
      <c r="B45" s="22"/>
      <c r="C45" s="22"/>
      <c r="D45" s="22"/>
      <c r="E45" s="22"/>
      <c r="F45" s="22"/>
      <c r="G45" s="22"/>
      <c r="H45" s="22"/>
      <c r="I45" s="22"/>
    </row>
    <row r="46" ht="15" customHeight="1" spans="1:9">
      <c r="A46" s="22"/>
      <c r="B46" s="22"/>
      <c r="C46" s="22"/>
      <c r="D46" s="22"/>
      <c r="E46" s="22"/>
      <c r="F46" s="22"/>
      <c r="G46" s="22"/>
      <c r="H46" s="22"/>
      <c r="I46" s="22"/>
    </row>
    <row r="47" ht="15" customHeight="1" spans="1:9">
      <c r="A47" s="22"/>
      <c r="B47" s="22"/>
      <c r="C47" s="22"/>
      <c r="D47" s="22"/>
      <c r="E47" s="22"/>
      <c r="F47" s="22"/>
      <c r="G47" s="22"/>
      <c r="H47" s="22"/>
      <c r="I47" s="22"/>
    </row>
  </sheetData>
  <mergeCells count="10">
    <mergeCell ref="A1:C1"/>
    <mergeCell ref="A2:U2"/>
    <mergeCell ref="R3:U3"/>
    <mergeCell ref="F4:Q4"/>
    <mergeCell ref="F5:I5"/>
    <mergeCell ref="J5:M5"/>
    <mergeCell ref="N5:Q5"/>
    <mergeCell ref="A4:A6"/>
    <mergeCell ref="B4:E5"/>
    <mergeCell ref="R4:U5"/>
  </mergeCells>
  <printOptions horizontalCentered="1"/>
  <pageMargins left="0.984027777777778" right="0.984027777777778" top="0.747916666666667" bottom="0.786805555555556" header="0.511805555555556" footer="0.196527777777778"/>
  <pageSetup paperSize="9" scale="95" orientation="landscape" verticalDpi="180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workbookViewId="0">
      <selection activeCell="C14" sqref="C14"/>
    </sheetView>
  </sheetViews>
  <sheetFormatPr defaultColWidth="9" defaultRowHeight="14.25"/>
  <cols>
    <col min="1" max="2" width="29.5" customWidth="1"/>
    <col min="3" max="3" width="26" customWidth="1"/>
    <col min="4" max="4" width="29.5" customWidth="1"/>
  </cols>
  <sheetData>
    <row r="1" s="19" customFormat="1" ht="18.75" spans="1:3">
      <c r="A1" s="20"/>
      <c r="B1" s="20"/>
      <c r="C1" s="20"/>
    </row>
    <row r="2" ht="35.1" customHeight="1" spans="1:9">
      <c r="A2" s="21" t="s">
        <v>971</v>
      </c>
      <c r="B2" s="21"/>
      <c r="C2" s="21"/>
      <c r="D2" s="21"/>
      <c r="E2" s="22"/>
      <c r="F2" s="22"/>
      <c r="G2" s="22"/>
      <c r="H2" s="22"/>
      <c r="I2" s="22"/>
    </row>
    <row r="3" ht="24" customHeight="1" spans="1:9">
      <c r="A3" s="23" t="s">
        <v>972</v>
      </c>
      <c r="B3" s="23"/>
      <c r="C3" s="24"/>
      <c r="D3" s="25" t="s">
        <v>49</v>
      </c>
      <c r="E3" s="22"/>
      <c r="F3" s="22"/>
      <c r="G3" s="22"/>
      <c r="H3" s="22"/>
      <c r="I3" s="22"/>
    </row>
    <row r="4" ht="28.9" customHeight="1" spans="1:9">
      <c r="A4" s="29" t="s">
        <v>973</v>
      </c>
      <c r="B4" s="29" t="s">
        <v>974</v>
      </c>
      <c r="C4" s="29" t="s">
        <v>975</v>
      </c>
      <c r="D4" s="29" t="s">
        <v>976</v>
      </c>
      <c r="E4" s="22"/>
      <c r="F4" s="22"/>
      <c r="G4" s="22"/>
      <c r="H4" s="22"/>
      <c r="I4" s="22"/>
    </row>
    <row r="5" ht="28.9" customHeight="1" spans="1:9">
      <c r="A5" s="27" t="s">
        <v>164</v>
      </c>
      <c r="B5" s="17">
        <f>SUM(B6:B6)</f>
        <v>122710</v>
      </c>
      <c r="C5" s="17">
        <f>SUM(C6:C6)</f>
        <v>137625</v>
      </c>
      <c r="D5" s="30"/>
      <c r="E5" s="22"/>
      <c r="F5" s="22"/>
      <c r="G5" s="22"/>
      <c r="H5" s="22"/>
      <c r="I5" s="22"/>
    </row>
    <row r="6" ht="28.9" customHeight="1" spans="1:9">
      <c r="A6" s="27" t="s">
        <v>977</v>
      </c>
      <c r="B6" s="17">
        <v>122710</v>
      </c>
      <c r="C6" s="17">
        <v>137625</v>
      </c>
      <c r="D6" s="30"/>
      <c r="E6" s="22"/>
      <c r="F6" s="22"/>
      <c r="G6" s="22"/>
      <c r="H6" s="22"/>
      <c r="I6" s="22"/>
    </row>
    <row r="7" ht="15" customHeight="1" spans="1:9">
      <c r="A7" s="22"/>
      <c r="B7" s="22"/>
      <c r="C7" s="22"/>
      <c r="D7" s="22"/>
      <c r="E7" s="22"/>
      <c r="F7" s="22"/>
      <c r="G7" s="22"/>
      <c r="H7" s="22"/>
      <c r="I7" s="22"/>
    </row>
    <row r="8" ht="15" customHeight="1" spans="1:9">
      <c r="A8" s="22"/>
      <c r="B8" s="22"/>
      <c r="C8" s="22"/>
      <c r="D8" s="22"/>
      <c r="E8" s="22"/>
      <c r="F8" s="22"/>
      <c r="G8" s="22"/>
      <c r="H8" s="22"/>
      <c r="I8" s="22"/>
    </row>
    <row r="9" ht="15" customHeight="1" spans="1:9">
      <c r="A9" s="22"/>
      <c r="B9" s="22"/>
      <c r="C9" s="22"/>
      <c r="D9" s="22"/>
      <c r="E9" s="22"/>
      <c r="F9" s="22"/>
      <c r="G9" s="22"/>
      <c r="H9" s="22"/>
      <c r="I9" s="22"/>
    </row>
    <row r="10" ht="15" customHeight="1" spans="1:9">
      <c r="A10" s="22"/>
      <c r="B10" s="22"/>
      <c r="C10" s="22"/>
      <c r="D10" s="22"/>
      <c r="E10" s="22"/>
      <c r="F10" s="22"/>
      <c r="G10" s="22"/>
      <c r="H10" s="22"/>
      <c r="I10" s="22"/>
    </row>
    <row r="11" ht="15" customHeight="1" spans="1:9">
      <c r="A11" s="22"/>
      <c r="B11" s="22"/>
      <c r="C11" s="22"/>
      <c r="D11" s="22"/>
      <c r="E11" s="22"/>
      <c r="F11" s="22"/>
      <c r="G11" s="22"/>
      <c r="H11" s="22"/>
      <c r="I11" s="22"/>
    </row>
    <row r="12" ht="15" customHeight="1" spans="1:9">
      <c r="A12" s="22"/>
      <c r="B12" s="22"/>
      <c r="C12" s="22"/>
      <c r="D12" s="22"/>
      <c r="E12" s="22"/>
      <c r="F12" s="22"/>
      <c r="G12" s="22"/>
      <c r="H12" s="22"/>
      <c r="I12" s="22"/>
    </row>
    <row r="13" ht="15" customHeight="1" spans="1:9">
      <c r="A13" s="22"/>
      <c r="B13" s="22"/>
      <c r="C13" s="22"/>
      <c r="D13" s="22"/>
      <c r="E13" s="22"/>
      <c r="F13" s="22"/>
      <c r="G13" s="22"/>
      <c r="H13" s="22"/>
      <c r="I13" s="22"/>
    </row>
    <row r="14" ht="15" customHeight="1" spans="1:9">
      <c r="A14" s="22"/>
      <c r="B14" s="22"/>
      <c r="C14" s="22"/>
      <c r="D14" s="22"/>
      <c r="E14" s="22"/>
      <c r="F14" s="22"/>
      <c r="G14" s="22"/>
      <c r="H14" s="22"/>
      <c r="I14" s="22"/>
    </row>
    <row r="15" ht="15" customHeight="1" spans="1:9">
      <c r="A15" s="22"/>
      <c r="B15" s="22"/>
      <c r="C15" s="22"/>
      <c r="D15" s="22"/>
      <c r="E15" s="22"/>
      <c r="F15" s="22"/>
      <c r="G15" s="22"/>
      <c r="H15" s="22"/>
      <c r="I15" s="22"/>
    </row>
    <row r="16" ht="15" customHeight="1" spans="1:9">
      <c r="A16" s="22"/>
      <c r="B16" s="22"/>
      <c r="C16" s="22"/>
      <c r="D16" s="22"/>
      <c r="E16" s="22"/>
      <c r="F16" s="22"/>
      <c r="G16" s="22"/>
      <c r="H16" s="22"/>
      <c r="I16" s="22"/>
    </row>
    <row r="17" ht="15" customHeight="1" spans="1:9">
      <c r="A17" s="22"/>
      <c r="B17" s="22"/>
      <c r="C17" s="22"/>
      <c r="D17" s="22"/>
      <c r="E17" s="22"/>
      <c r="F17" s="22"/>
      <c r="G17" s="22"/>
      <c r="H17" s="22"/>
      <c r="I17" s="22"/>
    </row>
    <row r="18" ht="15" customHeight="1" spans="1:9">
      <c r="A18" s="22"/>
      <c r="B18" s="22"/>
      <c r="C18" s="22"/>
      <c r="D18" s="22"/>
      <c r="E18" s="22"/>
      <c r="F18" s="22"/>
      <c r="G18" s="22"/>
      <c r="H18" s="22"/>
      <c r="I18" s="22"/>
    </row>
    <row r="19" ht="15" customHeight="1" spans="1:9">
      <c r="A19" s="22"/>
      <c r="B19" s="22"/>
      <c r="C19" s="22"/>
      <c r="D19" s="22"/>
      <c r="E19" s="22"/>
      <c r="F19" s="22"/>
      <c r="G19" s="22"/>
      <c r="H19" s="22"/>
      <c r="I19" s="22"/>
    </row>
    <row r="20" ht="15" customHeight="1" spans="1:9">
      <c r="A20" s="22"/>
      <c r="B20" s="22"/>
      <c r="C20" s="22"/>
      <c r="D20" s="22"/>
      <c r="E20" s="22"/>
      <c r="F20" s="22"/>
      <c r="G20" s="22"/>
      <c r="H20" s="22"/>
      <c r="I20" s="22"/>
    </row>
    <row r="21" ht="15" customHeight="1" spans="1:9">
      <c r="A21" s="22"/>
      <c r="B21" s="22"/>
      <c r="C21" s="22"/>
      <c r="D21" s="22"/>
      <c r="E21" s="22"/>
      <c r="F21" s="22"/>
      <c r="G21" s="22"/>
      <c r="H21" s="22"/>
      <c r="I21" s="22"/>
    </row>
    <row r="22" ht="15" customHeight="1" spans="1:9">
      <c r="A22" s="22"/>
      <c r="B22" s="22"/>
      <c r="C22" s="22"/>
      <c r="D22" s="22"/>
      <c r="E22" s="22"/>
      <c r="F22" s="22"/>
      <c r="G22" s="22"/>
      <c r="H22" s="22"/>
      <c r="I22" s="22"/>
    </row>
    <row r="23" ht="15" customHeight="1" spans="1:9">
      <c r="A23" s="22"/>
      <c r="B23" s="22"/>
      <c r="C23" s="22"/>
      <c r="D23" s="22"/>
      <c r="E23" s="22"/>
      <c r="F23" s="22"/>
      <c r="G23" s="22"/>
      <c r="H23" s="22"/>
      <c r="I23" s="22"/>
    </row>
    <row r="24" ht="15" customHeight="1" spans="1:9">
      <c r="A24" s="22"/>
      <c r="B24" s="22"/>
      <c r="C24" s="22"/>
      <c r="D24" s="22"/>
      <c r="E24" s="22"/>
      <c r="F24" s="22"/>
      <c r="G24" s="22"/>
      <c r="H24" s="22"/>
      <c r="I24" s="22"/>
    </row>
    <row r="25" ht="15" customHeight="1" spans="1:9">
      <c r="A25" s="22"/>
      <c r="B25" s="22"/>
      <c r="C25" s="22"/>
      <c r="D25" s="22"/>
      <c r="E25" s="22"/>
      <c r="F25" s="22"/>
      <c r="G25" s="22"/>
      <c r="H25" s="22"/>
      <c r="I25" s="22"/>
    </row>
    <row r="26" ht="15" customHeight="1" spans="1:9">
      <c r="A26" s="22"/>
      <c r="B26" s="22"/>
      <c r="C26" s="22"/>
      <c r="D26" s="22"/>
      <c r="E26" s="22"/>
      <c r="F26" s="22"/>
      <c r="G26" s="22"/>
      <c r="H26" s="22"/>
      <c r="I26" s="22"/>
    </row>
    <row r="27" ht="15" customHeight="1" spans="1:9">
      <c r="A27" s="22"/>
      <c r="B27" s="22"/>
      <c r="C27" s="22"/>
      <c r="D27" s="22"/>
      <c r="E27" s="22"/>
      <c r="F27" s="22"/>
      <c r="G27" s="22"/>
      <c r="H27" s="22"/>
      <c r="I27" s="22"/>
    </row>
    <row r="28" ht="15" customHeight="1" spans="1:9">
      <c r="A28" s="22"/>
      <c r="B28" s="22"/>
      <c r="C28" s="22"/>
      <c r="D28" s="22"/>
      <c r="E28" s="22"/>
      <c r="F28" s="22"/>
      <c r="G28" s="22"/>
      <c r="H28" s="22"/>
      <c r="I28" s="22"/>
    </row>
    <row r="29" ht="15" customHeight="1" spans="1:9">
      <c r="A29" s="22"/>
      <c r="B29" s="22"/>
      <c r="C29" s="22"/>
      <c r="D29" s="22"/>
      <c r="E29" s="22"/>
      <c r="F29" s="22"/>
      <c r="G29" s="22"/>
      <c r="H29" s="22"/>
      <c r="I29" s="22"/>
    </row>
    <row r="30" ht="15" customHeight="1" spans="1:9">
      <c r="A30" s="22"/>
      <c r="B30" s="22"/>
      <c r="C30" s="22"/>
      <c r="D30" s="22"/>
      <c r="E30" s="22"/>
      <c r="F30" s="22"/>
      <c r="G30" s="22"/>
      <c r="H30" s="22"/>
      <c r="I30" s="22"/>
    </row>
    <row r="31" ht="15" customHeight="1" spans="1:9">
      <c r="A31" s="22"/>
      <c r="B31" s="22"/>
      <c r="C31" s="22"/>
      <c r="D31" s="22"/>
      <c r="E31" s="22"/>
      <c r="F31" s="22"/>
      <c r="G31" s="22"/>
      <c r="H31" s="22"/>
      <c r="I31" s="22"/>
    </row>
    <row r="32" ht="15" customHeight="1" spans="1:9">
      <c r="A32" s="22"/>
      <c r="B32" s="22"/>
      <c r="C32" s="22"/>
      <c r="D32" s="22"/>
      <c r="E32" s="22"/>
      <c r="F32" s="22"/>
      <c r="G32" s="22"/>
      <c r="H32" s="22"/>
      <c r="I32" s="22"/>
    </row>
    <row r="33" ht="15" customHeight="1" spans="1:9">
      <c r="A33" s="22"/>
      <c r="B33" s="22"/>
      <c r="C33" s="22"/>
      <c r="D33" s="22"/>
      <c r="E33" s="22"/>
      <c r="F33" s="22"/>
      <c r="G33" s="22"/>
      <c r="H33" s="22"/>
      <c r="I33" s="22"/>
    </row>
    <row r="34" ht="15" customHeight="1" spans="1:9">
      <c r="A34" s="22"/>
      <c r="B34" s="22"/>
      <c r="C34" s="22"/>
      <c r="D34" s="22"/>
      <c r="E34" s="22"/>
      <c r="F34" s="22"/>
      <c r="G34" s="22"/>
      <c r="H34" s="22"/>
      <c r="I34" s="22"/>
    </row>
    <row r="35" ht="15" customHeight="1" spans="1:9">
      <c r="A35" s="22"/>
      <c r="B35" s="22"/>
      <c r="C35" s="22"/>
      <c r="D35" s="22"/>
      <c r="E35" s="22"/>
      <c r="F35" s="22"/>
      <c r="G35" s="22"/>
      <c r="H35" s="22"/>
      <c r="I35" s="22"/>
    </row>
    <row r="36" ht="15" customHeight="1" spans="1:9">
      <c r="A36" s="22"/>
      <c r="B36" s="22"/>
      <c r="C36" s="22"/>
      <c r="D36" s="22"/>
      <c r="E36" s="22"/>
      <c r="F36" s="22"/>
      <c r="G36" s="22"/>
      <c r="H36" s="22"/>
      <c r="I36" s="22"/>
    </row>
    <row r="37" ht="15" customHeight="1" spans="1:9">
      <c r="A37" s="22"/>
      <c r="B37" s="22"/>
      <c r="C37" s="22"/>
      <c r="D37" s="22"/>
      <c r="E37" s="22"/>
      <c r="F37" s="22"/>
      <c r="G37" s="22"/>
      <c r="H37" s="22"/>
      <c r="I37" s="22"/>
    </row>
    <row r="38" ht="15" customHeight="1" spans="1:9">
      <c r="A38" s="22"/>
      <c r="B38" s="22"/>
      <c r="C38" s="22"/>
      <c r="D38" s="22"/>
      <c r="E38" s="22"/>
      <c r="F38" s="22"/>
      <c r="G38" s="22"/>
      <c r="H38" s="22"/>
      <c r="I38" s="22"/>
    </row>
    <row r="39" ht="15" customHeight="1" spans="1:9">
      <c r="A39" s="22"/>
      <c r="B39" s="22"/>
      <c r="C39" s="22"/>
      <c r="D39" s="22"/>
      <c r="E39" s="22"/>
      <c r="F39" s="22"/>
      <c r="G39" s="22"/>
      <c r="H39" s="22"/>
      <c r="I39" s="22"/>
    </row>
    <row r="40" ht="15" customHeight="1" spans="1:9">
      <c r="A40" s="22"/>
      <c r="B40" s="22"/>
      <c r="C40" s="22"/>
      <c r="D40" s="22"/>
      <c r="E40" s="22"/>
      <c r="F40" s="22"/>
      <c r="G40" s="22"/>
      <c r="H40" s="22"/>
      <c r="I40" s="22"/>
    </row>
    <row r="41" ht="15" customHeight="1" spans="1:9">
      <c r="A41" s="22"/>
      <c r="B41" s="22"/>
      <c r="C41" s="22"/>
      <c r="D41" s="22"/>
      <c r="E41" s="22"/>
      <c r="F41" s="22"/>
      <c r="G41" s="22"/>
      <c r="H41" s="22"/>
      <c r="I41" s="22"/>
    </row>
    <row r="42" ht="15" customHeight="1" spans="1:9">
      <c r="A42" s="22"/>
      <c r="B42" s="22"/>
      <c r="C42" s="22"/>
      <c r="D42" s="22"/>
      <c r="E42" s="22"/>
      <c r="F42" s="22"/>
      <c r="G42" s="22"/>
      <c r="H42" s="22"/>
      <c r="I42" s="22"/>
    </row>
    <row r="43" ht="15" customHeight="1" spans="1:9">
      <c r="A43" s="22"/>
      <c r="B43" s="22"/>
      <c r="C43" s="22"/>
      <c r="D43" s="22"/>
      <c r="E43" s="22"/>
      <c r="F43" s="22"/>
      <c r="G43" s="22"/>
      <c r="H43" s="22"/>
      <c r="I43" s="22"/>
    </row>
    <row r="44" ht="15" customHeight="1" spans="1:9">
      <c r="A44" s="22"/>
      <c r="B44" s="22"/>
      <c r="C44" s="22"/>
      <c r="D44" s="22"/>
      <c r="E44" s="22"/>
      <c r="F44" s="22"/>
      <c r="G44" s="22"/>
      <c r="H44" s="22"/>
      <c r="I44" s="22"/>
    </row>
    <row r="45" ht="15" customHeight="1" spans="1:9">
      <c r="A45" s="22"/>
      <c r="B45" s="22"/>
      <c r="C45" s="22"/>
      <c r="D45" s="22"/>
      <c r="E45" s="22"/>
      <c r="F45" s="22"/>
      <c r="G45" s="22"/>
      <c r="H45" s="22"/>
      <c r="I45" s="22"/>
    </row>
    <row r="46" ht="15" customHeight="1" spans="1:9">
      <c r="A46" s="22"/>
      <c r="B46" s="22"/>
      <c r="C46" s="22"/>
      <c r="D46" s="22"/>
      <c r="E46" s="22"/>
      <c r="F46" s="22"/>
      <c r="G46" s="22"/>
      <c r="H46" s="22"/>
      <c r="I46" s="22"/>
    </row>
    <row r="47" ht="15" customHeight="1" spans="1:9">
      <c r="A47" s="22"/>
      <c r="B47" s="22"/>
      <c r="C47" s="22"/>
      <c r="D47" s="22"/>
      <c r="E47" s="22"/>
      <c r="F47" s="22"/>
      <c r="G47" s="22"/>
      <c r="H47" s="22"/>
      <c r="I47" s="22"/>
    </row>
  </sheetData>
  <mergeCells count="2">
    <mergeCell ref="A1:C1"/>
    <mergeCell ref="A2:D2"/>
  </mergeCells>
  <pageMargins left="1.10138888888889" right="0.984027777777778" top="0.865277777777778" bottom="1" header="0.507638888888889" footer="0.507638888888889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44"/>
  <sheetViews>
    <sheetView showZeros="0" topLeftCell="A13" workbookViewId="0">
      <selection activeCell="G50" sqref="G50"/>
    </sheetView>
  </sheetViews>
  <sheetFormatPr defaultColWidth="9" defaultRowHeight="12.75"/>
  <cols>
    <col min="1" max="1" width="27.375" style="346" customWidth="1"/>
    <col min="2" max="2" width="11.25" style="346" customWidth="1"/>
    <col min="3" max="3" width="10.75" style="346" customWidth="1"/>
    <col min="4" max="4" width="11.25" style="354" customWidth="1"/>
    <col min="5" max="5" width="14.25" style="346" customWidth="1"/>
    <col min="6" max="8" width="11.25" style="346" customWidth="1"/>
    <col min="9" max="9" width="6.25" style="346" customWidth="1"/>
    <col min="10" max="10" width="5.625" style="346" customWidth="1"/>
    <col min="11" max="16384" width="9" style="346"/>
  </cols>
  <sheetData>
    <row r="1" ht="24" customHeight="1" spans="1:9">
      <c r="A1" s="33" t="s">
        <v>110</v>
      </c>
      <c r="B1" s="355"/>
      <c r="C1" s="33"/>
      <c r="D1" s="33"/>
      <c r="E1" s="33"/>
      <c r="F1" s="33"/>
      <c r="G1" s="33"/>
      <c r="H1" s="33"/>
      <c r="I1" s="33"/>
    </row>
    <row r="2" ht="19.15" customHeight="1" spans="1:9">
      <c r="A2" s="333" t="s">
        <v>111</v>
      </c>
      <c r="B2" s="282"/>
      <c r="C2" s="282"/>
      <c r="D2" s="282"/>
      <c r="E2" s="282"/>
      <c r="F2" s="282"/>
      <c r="G2" s="356"/>
      <c r="H2" s="347" t="s">
        <v>49</v>
      </c>
      <c r="I2" s="347"/>
    </row>
    <row r="3" s="156" customFormat="1" ht="16.15" customHeight="1" spans="1:9">
      <c r="A3" s="71" t="s">
        <v>50</v>
      </c>
      <c r="B3" s="182" t="s">
        <v>51</v>
      </c>
      <c r="C3" s="182" t="s">
        <v>52</v>
      </c>
      <c r="D3" s="182" t="s">
        <v>53</v>
      </c>
      <c r="E3" s="71" t="s">
        <v>54</v>
      </c>
      <c r="F3" s="71"/>
      <c r="G3" s="71" t="s">
        <v>55</v>
      </c>
      <c r="H3" s="71"/>
      <c r="I3" s="71" t="s">
        <v>56</v>
      </c>
    </row>
    <row r="4" s="156" customFormat="1" ht="16.15" customHeight="1" spans="1:9">
      <c r="A4" s="71"/>
      <c r="B4" s="182"/>
      <c r="C4" s="71"/>
      <c r="D4" s="71"/>
      <c r="E4" s="71" t="s">
        <v>57</v>
      </c>
      <c r="F4" s="71" t="s">
        <v>58</v>
      </c>
      <c r="G4" s="71" t="s">
        <v>59</v>
      </c>
      <c r="H4" s="71" t="s">
        <v>58</v>
      </c>
      <c r="I4" s="71"/>
    </row>
    <row r="5" s="155" customFormat="1" ht="16.15" customHeight="1" spans="1:9">
      <c r="A5" s="357" t="s">
        <v>60</v>
      </c>
      <c r="B5" s="68">
        <f>SUM(B6:B17)</f>
        <v>21319</v>
      </c>
      <c r="C5" s="68">
        <f>SUM(C6:C17)</f>
        <v>24000</v>
      </c>
      <c r="D5" s="68">
        <f>SUM(D6:D18)</f>
        <v>27146</v>
      </c>
      <c r="E5" s="353">
        <f t="shared" ref="E5:E8" si="0">SUM(D5/C5*100)</f>
        <v>113.108333333333</v>
      </c>
      <c r="F5" s="68">
        <f t="shared" ref="F5:F17" si="1">D5-C5</f>
        <v>3146</v>
      </c>
      <c r="G5" s="69">
        <f t="shared" ref="G5:G17" si="2">(D5-B5)/B5%</f>
        <v>27.3324264740372</v>
      </c>
      <c r="H5" s="68">
        <f t="shared" ref="H5:H17" si="3">D5-B5</f>
        <v>5827</v>
      </c>
      <c r="I5" s="68"/>
    </row>
    <row r="6" ht="16.15" customHeight="1" spans="1:9">
      <c r="A6" s="350" t="s">
        <v>61</v>
      </c>
      <c r="B6" s="71">
        <v>5077</v>
      </c>
      <c r="C6" s="71">
        <v>6800</v>
      </c>
      <c r="D6" s="71">
        <v>6571</v>
      </c>
      <c r="E6" s="65">
        <f t="shared" si="0"/>
        <v>96.6323529411765</v>
      </c>
      <c r="F6" s="71">
        <f t="shared" si="1"/>
        <v>-229</v>
      </c>
      <c r="G6" s="69">
        <f t="shared" si="2"/>
        <v>29.4268268662596</v>
      </c>
      <c r="H6" s="71">
        <f t="shared" si="3"/>
        <v>1494</v>
      </c>
      <c r="I6" s="71"/>
    </row>
    <row r="7" ht="16.15" customHeight="1" spans="1:9">
      <c r="A7" s="350" t="s">
        <v>62</v>
      </c>
      <c r="B7" s="71">
        <v>634</v>
      </c>
      <c r="C7" s="71">
        <v>1100</v>
      </c>
      <c r="D7" s="71">
        <v>895</v>
      </c>
      <c r="E7" s="65">
        <f t="shared" si="0"/>
        <v>81.3636363636364</v>
      </c>
      <c r="F7" s="71">
        <f t="shared" si="1"/>
        <v>-205</v>
      </c>
      <c r="G7" s="69">
        <f t="shared" si="2"/>
        <v>41.1671924290221</v>
      </c>
      <c r="H7" s="71">
        <f t="shared" si="3"/>
        <v>261</v>
      </c>
      <c r="I7" s="71"/>
    </row>
    <row r="8" ht="16.15" customHeight="1" spans="1:9">
      <c r="A8" s="350" t="s">
        <v>63</v>
      </c>
      <c r="B8" s="71">
        <v>854</v>
      </c>
      <c r="C8" s="71">
        <v>600</v>
      </c>
      <c r="D8" s="71">
        <v>609</v>
      </c>
      <c r="E8" s="65">
        <f t="shared" si="0"/>
        <v>101.5</v>
      </c>
      <c r="F8" s="71">
        <f t="shared" si="1"/>
        <v>9</v>
      </c>
      <c r="G8" s="69">
        <f t="shared" si="2"/>
        <v>-28.6885245901639</v>
      </c>
      <c r="H8" s="71">
        <f t="shared" si="3"/>
        <v>-245</v>
      </c>
      <c r="I8" s="71"/>
    </row>
    <row r="9" ht="16.15" customHeight="1" spans="1:9">
      <c r="A9" s="350" t="s">
        <v>64</v>
      </c>
      <c r="B9" s="71">
        <v>82</v>
      </c>
      <c r="C9" s="71">
        <v>100</v>
      </c>
      <c r="D9" s="71">
        <v>113</v>
      </c>
      <c r="E9" s="65"/>
      <c r="F9" s="71">
        <f t="shared" si="1"/>
        <v>13</v>
      </c>
      <c r="G9" s="69">
        <f t="shared" si="2"/>
        <v>37.8048780487805</v>
      </c>
      <c r="H9" s="71">
        <f t="shared" si="3"/>
        <v>31</v>
      </c>
      <c r="I9" s="71"/>
    </row>
    <row r="10" ht="16.15" customHeight="1" spans="1:9">
      <c r="A10" s="350" t="s">
        <v>65</v>
      </c>
      <c r="B10" s="71">
        <v>475</v>
      </c>
      <c r="C10" s="71">
        <v>750</v>
      </c>
      <c r="D10" s="71">
        <v>690</v>
      </c>
      <c r="E10" s="65">
        <f t="shared" ref="E10:E17" si="4">SUM(D10/C10*100)</f>
        <v>92</v>
      </c>
      <c r="F10" s="71">
        <f t="shared" si="1"/>
        <v>-60</v>
      </c>
      <c r="G10" s="69">
        <f t="shared" si="2"/>
        <v>45.2631578947368</v>
      </c>
      <c r="H10" s="71">
        <f t="shared" si="3"/>
        <v>215</v>
      </c>
      <c r="I10" s="71"/>
    </row>
    <row r="11" ht="16.15" customHeight="1" spans="1:9">
      <c r="A11" s="350" t="s">
        <v>66</v>
      </c>
      <c r="B11" s="71">
        <v>324</v>
      </c>
      <c r="C11" s="71">
        <v>400</v>
      </c>
      <c r="D11" s="71">
        <v>459</v>
      </c>
      <c r="E11" s="65">
        <f t="shared" si="4"/>
        <v>114.75</v>
      </c>
      <c r="F11" s="71">
        <f t="shared" si="1"/>
        <v>59</v>
      </c>
      <c r="G11" s="69">
        <f t="shared" si="2"/>
        <v>41.6666666666667</v>
      </c>
      <c r="H11" s="71">
        <f t="shared" si="3"/>
        <v>135</v>
      </c>
      <c r="I11" s="71"/>
    </row>
    <row r="12" s="155" customFormat="1" ht="16.15" customHeight="1" spans="1:9">
      <c r="A12" s="350" t="s">
        <v>67</v>
      </c>
      <c r="B12" s="71">
        <v>584</v>
      </c>
      <c r="C12" s="71">
        <v>600</v>
      </c>
      <c r="D12" s="71">
        <v>605</v>
      </c>
      <c r="E12" s="65">
        <f t="shared" si="4"/>
        <v>100.833333333333</v>
      </c>
      <c r="F12" s="71">
        <f t="shared" si="1"/>
        <v>5</v>
      </c>
      <c r="G12" s="69">
        <f t="shared" si="2"/>
        <v>3.5958904109589</v>
      </c>
      <c r="H12" s="71">
        <f t="shared" si="3"/>
        <v>21</v>
      </c>
      <c r="I12" s="71"/>
    </row>
    <row r="13" ht="16.15" customHeight="1" spans="1:9">
      <c r="A13" s="350" t="s">
        <v>68</v>
      </c>
      <c r="B13" s="71">
        <v>2465</v>
      </c>
      <c r="C13" s="71">
        <v>3350</v>
      </c>
      <c r="D13" s="71">
        <v>4024</v>
      </c>
      <c r="E13" s="65">
        <f t="shared" si="4"/>
        <v>120.119402985075</v>
      </c>
      <c r="F13" s="71">
        <f t="shared" si="1"/>
        <v>674</v>
      </c>
      <c r="G13" s="69">
        <f t="shared" si="2"/>
        <v>63.2454361054767</v>
      </c>
      <c r="H13" s="71">
        <f t="shared" si="3"/>
        <v>1559</v>
      </c>
      <c r="I13" s="71"/>
    </row>
    <row r="14" ht="16.15" customHeight="1" spans="1:9">
      <c r="A14" s="350" t="s">
        <v>69</v>
      </c>
      <c r="B14" s="71">
        <v>472</v>
      </c>
      <c r="C14" s="71">
        <v>500</v>
      </c>
      <c r="D14" s="71">
        <v>509</v>
      </c>
      <c r="E14" s="65">
        <f t="shared" si="4"/>
        <v>101.8</v>
      </c>
      <c r="F14" s="71">
        <f t="shared" si="1"/>
        <v>9</v>
      </c>
      <c r="G14" s="69">
        <f t="shared" si="2"/>
        <v>7.83898305084746</v>
      </c>
      <c r="H14" s="71">
        <f t="shared" si="3"/>
        <v>37</v>
      </c>
      <c r="I14" s="71"/>
    </row>
    <row r="15" ht="16.15" customHeight="1" spans="1:9">
      <c r="A15" s="350" t="s">
        <v>70</v>
      </c>
      <c r="B15" s="71">
        <v>1464</v>
      </c>
      <c r="C15" s="71">
        <v>2000</v>
      </c>
      <c r="D15" s="71">
        <v>1797</v>
      </c>
      <c r="E15" s="65">
        <f t="shared" si="4"/>
        <v>89.85</v>
      </c>
      <c r="F15" s="71">
        <f t="shared" si="1"/>
        <v>-203</v>
      </c>
      <c r="G15" s="69">
        <f t="shared" si="2"/>
        <v>22.7459016393443</v>
      </c>
      <c r="H15" s="71">
        <f t="shared" si="3"/>
        <v>333</v>
      </c>
      <c r="I15" s="71"/>
    </row>
    <row r="16" ht="16.15" customHeight="1" spans="1:9">
      <c r="A16" s="350" t="s">
        <v>71</v>
      </c>
      <c r="B16" s="71">
        <v>2537</v>
      </c>
      <c r="C16" s="71">
        <v>2100</v>
      </c>
      <c r="D16" s="71">
        <v>3074</v>
      </c>
      <c r="E16" s="65">
        <f t="shared" si="4"/>
        <v>146.380952380952</v>
      </c>
      <c r="F16" s="71">
        <f t="shared" si="1"/>
        <v>974</v>
      </c>
      <c r="G16" s="69">
        <f t="shared" si="2"/>
        <v>21.1667323610564</v>
      </c>
      <c r="H16" s="71">
        <f t="shared" si="3"/>
        <v>537</v>
      </c>
      <c r="I16" s="71"/>
    </row>
    <row r="17" ht="16.15" customHeight="1" spans="1:9">
      <c r="A17" s="350" t="s">
        <v>72</v>
      </c>
      <c r="B17" s="71">
        <v>6351</v>
      </c>
      <c r="C17" s="71">
        <v>5700</v>
      </c>
      <c r="D17" s="71">
        <v>7783</v>
      </c>
      <c r="E17" s="65">
        <f t="shared" si="4"/>
        <v>136.543859649123</v>
      </c>
      <c r="F17" s="71">
        <f t="shared" si="1"/>
        <v>2083</v>
      </c>
      <c r="G17" s="69">
        <f t="shared" si="2"/>
        <v>22.5476302944418</v>
      </c>
      <c r="H17" s="71">
        <f t="shared" si="3"/>
        <v>1432</v>
      </c>
      <c r="I17" s="71"/>
    </row>
    <row r="18" customFormat="1" ht="16.15" customHeight="1" spans="1:9">
      <c r="A18" s="350" t="s">
        <v>73</v>
      </c>
      <c r="B18" s="71"/>
      <c r="C18" s="71"/>
      <c r="D18" s="71">
        <v>17</v>
      </c>
      <c r="E18" s="65"/>
      <c r="F18" s="71"/>
      <c r="G18" s="69"/>
      <c r="H18" s="71"/>
      <c r="I18" s="71"/>
    </row>
    <row r="19" s="155" customFormat="1" ht="16.15" customHeight="1" spans="1:9">
      <c r="A19" s="357" t="s">
        <v>74</v>
      </c>
      <c r="B19" s="68">
        <f>SUM(B20:B24)</f>
        <v>4580</v>
      </c>
      <c r="C19" s="68">
        <f>SUM(C20:C24)</f>
        <v>3500</v>
      </c>
      <c r="D19" s="68">
        <f>SUM(D20:D24)</f>
        <v>1494</v>
      </c>
      <c r="E19" s="69">
        <f t="shared" ref="E19:E22" si="5">SUM(D19/C19*100)</f>
        <v>42.6857142857143</v>
      </c>
      <c r="F19" s="68">
        <f t="shared" ref="F19:F25" si="6">D19-C19</f>
        <v>-2006</v>
      </c>
      <c r="G19" s="69">
        <f t="shared" ref="G19:G22" si="7">(D19-B19)/B19%</f>
        <v>-67.3799126637555</v>
      </c>
      <c r="H19" s="68">
        <f t="shared" ref="H19:H25" si="8">D19-B19</f>
        <v>-3086</v>
      </c>
      <c r="I19" s="68"/>
    </row>
    <row r="20" ht="16.15" customHeight="1" spans="1:9">
      <c r="A20" s="350" t="s">
        <v>75</v>
      </c>
      <c r="B20" s="71">
        <v>809</v>
      </c>
      <c r="C20" s="71">
        <v>1100</v>
      </c>
      <c r="D20" s="71">
        <v>996</v>
      </c>
      <c r="E20" s="65">
        <f t="shared" si="5"/>
        <v>90.5454545454545</v>
      </c>
      <c r="F20" s="71">
        <f t="shared" si="6"/>
        <v>-104</v>
      </c>
      <c r="G20" s="69">
        <f t="shared" si="7"/>
        <v>23.114956736712</v>
      </c>
      <c r="H20" s="68">
        <f t="shared" si="8"/>
        <v>187</v>
      </c>
      <c r="I20" s="71"/>
    </row>
    <row r="21" ht="16.15" customHeight="1" spans="1:9">
      <c r="A21" s="350" t="s">
        <v>76</v>
      </c>
      <c r="B21" s="71">
        <v>1921</v>
      </c>
      <c r="C21" s="71">
        <v>1100</v>
      </c>
      <c r="D21" s="71">
        <v>86</v>
      </c>
      <c r="E21" s="65">
        <f t="shared" si="5"/>
        <v>7.81818181818182</v>
      </c>
      <c r="F21" s="71">
        <f t="shared" si="6"/>
        <v>-1014</v>
      </c>
      <c r="G21" s="69">
        <f t="shared" si="7"/>
        <v>-95.5231650182197</v>
      </c>
      <c r="H21" s="68">
        <f t="shared" si="8"/>
        <v>-1835</v>
      </c>
      <c r="I21" s="71"/>
    </row>
    <row r="22" ht="16.15" customHeight="1" spans="1:9">
      <c r="A22" s="350" t="s">
        <v>77</v>
      </c>
      <c r="B22" s="71">
        <v>224</v>
      </c>
      <c r="C22" s="71">
        <v>300</v>
      </c>
      <c r="D22" s="71">
        <v>375</v>
      </c>
      <c r="E22" s="65">
        <f t="shared" si="5"/>
        <v>125</v>
      </c>
      <c r="F22" s="71">
        <f t="shared" si="6"/>
        <v>75</v>
      </c>
      <c r="G22" s="69">
        <f t="shared" si="7"/>
        <v>67.4107142857143</v>
      </c>
      <c r="H22" s="68">
        <f t="shared" si="8"/>
        <v>151</v>
      </c>
      <c r="I22" s="71"/>
    </row>
    <row r="23" ht="16.15" customHeight="1" spans="1:9">
      <c r="A23" s="163" t="s">
        <v>78</v>
      </c>
      <c r="B23" s="71"/>
      <c r="C23" s="71"/>
      <c r="D23" s="71"/>
      <c r="E23" s="65"/>
      <c r="F23" s="71">
        <f t="shared" si="6"/>
        <v>0</v>
      </c>
      <c r="G23" s="69"/>
      <c r="H23" s="68">
        <f t="shared" si="8"/>
        <v>0</v>
      </c>
      <c r="I23" s="71"/>
    </row>
    <row r="24" ht="31.9" customHeight="1" spans="1:9">
      <c r="A24" s="182" t="s">
        <v>79</v>
      </c>
      <c r="B24" s="71">
        <v>1626</v>
      </c>
      <c r="C24" s="71">
        <v>1000</v>
      </c>
      <c r="D24" s="71">
        <v>37</v>
      </c>
      <c r="E24" s="65">
        <f>SUM(D24/C24*100)</f>
        <v>3.7</v>
      </c>
      <c r="F24" s="71">
        <f t="shared" si="6"/>
        <v>-963</v>
      </c>
      <c r="G24" s="69">
        <f>(D24-B24)/B24%</f>
        <v>-97.7244772447724</v>
      </c>
      <c r="H24" s="68">
        <f t="shared" si="8"/>
        <v>-1589</v>
      </c>
      <c r="I24" s="71"/>
    </row>
    <row r="25" ht="16.15" customHeight="1" spans="1:9">
      <c r="A25" s="68" t="s">
        <v>80</v>
      </c>
      <c r="B25" s="68">
        <f>SUM(B5,B19)</f>
        <v>25899</v>
      </c>
      <c r="C25" s="68">
        <f>SUM(C5,C19)</f>
        <v>27500</v>
      </c>
      <c r="D25" s="68">
        <f>SUM(D5,D19)</f>
        <v>28640</v>
      </c>
      <c r="E25" s="358">
        <f>D25/C25%</f>
        <v>104.145454545455</v>
      </c>
      <c r="F25" s="68">
        <f t="shared" si="6"/>
        <v>1140</v>
      </c>
      <c r="G25" s="69">
        <f>(D25-B25)/B25%</f>
        <v>10.5834202092745</v>
      </c>
      <c r="H25" s="68">
        <f t="shared" si="8"/>
        <v>2741</v>
      </c>
      <c r="I25" s="71"/>
    </row>
    <row r="26" ht="15" customHeight="1" spans="1:9">
      <c r="A26" s="203"/>
      <c r="B26" s="203"/>
      <c r="C26" s="203"/>
      <c r="D26" s="108"/>
      <c r="E26" s="203"/>
      <c r="F26" s="203"/>
      <c r="G26" s="203"/>
      <c r="H26" s="203"/>
      <c r="I26" s="203"/>
    </row>
    <row r="27" ht="15" customHeight="1" spans="1:9">
      <c r="A27" s="203"/>
      <c r="B27" s="203"/>
      <c r="C27" s="203"/>
      <c r="D27" s="108"/>
      <c r="E27" s="203"/>
      <c r="F27" s="203"/>
      <c r="G27" s="203"/>
      <c r="H27" s="203"/>
      <c r="I27" s="203"/>
    </row>
    <row r="28" ht="15" customHeight="1" spans="1:9">
      <c r="A28" s="203"/>
      <c r="B28" s="203"/>
      <c r="C28" s="203"/>
      <c r="D28" s="108"/>
      <c r="E28" s="203"/>
      <c r="F28" s="203"/>
      <c r="G28" s="203"/>
      <c r="H28" s="203"/>
      <c r="I28" s="203"/>
    </row>
    <row r="29" ht="15" customHeight="1" spans="1:9">
      <c r="A29" s="203"/>
      <c r="B29" s="203"/>
      <c r="C29" s="203"/>
      <c r="D29" s="108"/>
      <c r="E29" s="203"/>
      <c r="F29" s="203"/>
      <c r="G29" s="203"/>
      <c r="H29" s="203"/>
      <c r="I29" s="203"/>
    </row>
    <row r="30" ht="15" customHeight="1" spans="1:9">
      <c r="A30" s="203"/>
      <c r="B30" s="203"/>
      <c r="C30" s="203"/>
      <c r="D30" s="108"/>
      <c r="E30" s="203"/>
      <c r="F30" s="203"/>
      <c r="G30" s="203"/>
      <c r="H30" s="203"/>
      <c r="I30" s="203"/>
    </row>
    <row r="31" ht="15" customHeight="1" spans="1:9">
      <c r="A31" s="203"/>
      <c r="B31" s="203"/>
      <c r="C31" s="203"/>
      <c r="D31" s="108"/>
      <c r="E31" s="203"/>
      <c r="F31" s="203"/>
      <c r="G31" s="203"/>
      <c r="H31" s="203"/>
      <c r="I31" s="203"/>
    </row>
    <row r="32" ht="15" customHeight="1" spans="1:9">
      <c r="A32" s="203"/>
      <c r="B32" s="203"/>
      <c r="C32" s="203"/>
      <c r="D32" s="108"/>
      <c r="E32" s="203"/>
      <c r="F32" s="203"/>
      <c r="G32" s="203"/>
      <c r="H32" s="203"/>
      <c r="I32" s="203"/>
    </row>
    <row r="33" ht="15" customHeight="1" spans="1:9">
      <c r="A33" s="203"/>
      <c r="B33" s="203"/>
      <c r="C33" s="203"/>
      <c r="D33" s="108"/>
      <c r="E33" s="203"/>
      <c r="F33" s="203"/>
      <c r="G33" s="203"/>
      <c r="H33" s="203"/>
      <c r="I33" s="203"/>
    </row>
    <row r="34" ht="15" customHeight="1" spans="1:9">
      <c r="A34" s="203"/>
      <c r="B34" s="203"/>
      <c r="C34" s="203"/>
      <c r="D34" s="108"/>
      <c r="E34" s="203"/>
      <c r="F34" s="203"/>
      <c r="G34" s="203"/>
      <c r="H34" s="203"/>
      <c r="I34" s="203"/>
    </row>
    <row r="35" ht="15" customHeight="1" spans="1:9">
      <c r="A35" s="203"/>
      <c r="B35" s="203"/>
      <c r="C35" s="203"/>
      <c r="D35" s="108"/>
      <c r="E35" s="203"/>
      <c r="F35" s="203"/>
      <c r="G35" s="203"/>
      <c r="H35" s="203"/>
      <c r="I35" s="203"/>
    </row>
    <row r="36" ht="15" customHeight="1" spans="1:9">
      <c r="A36" s="203"/>
      <c r="B36" s="203"/>
      <c r="C36" s="203"/>
      <c r="D36" s="108"/>
      <c r="E36" s="203"/>
      <c r="F36" s="203"/>
      <c r="G36" s="203"/>
      <c r="H36" s="203"/>
      <c r="I36" s="203"/>
    </row>
    <row r="37" ht="15" customHeight="1" spans="1:9">
      <c r="A37" s="203"/>
      <c r="B37" s="203"/>
      <c r="C37" s="203"/>
      <c r="D37" s="108"/>
      <c r="E37" s="203"/>
      <c r="F37" s="203"/>
      <c r="G37" s="203"/>
      <c r="H37" s="203"/>
      <c r="I37" s="203"/>
    </row>
    <row r="38" ht="15" customHeight="1" spans="1:9">
      <c r="A38" s="203"/>
      <c r="B38" s="203"/>
      <c r="C38" s="203"/>
      <c r="D38" s="108"/>
      <c r="E38" s="203"/>
      <c r="F38" s="203"/>
      <c r="G38" s="203"/>
      <c r="H38" s="203"/>
      <c r="I38" s="203"/>
    </row>
    <row r="39" ht="15" customHeight="1" spans="1:9">
      <c r="A39" s="203"/>
      <c r="B39" s="203"/>
      <c r="C39" s="203"/>
      <c r="D39" s="108"/>
      <c r="E39" s="203"/>
      <c r="F39" s="203"/>
      <c r="G39" s="203"/>
      <c r="H39" s="203"/>
      <c r="I39" s="203"/>
    </row>
    <row r="40" ht="15" customHeight="1" spans="1:9">
      <c r="A40" s="203"/>
      <c r="B40" s="203"/>
      <c r="C40" s="203"/>
      <c r="D40" s="108"/>
      <c r="E40" s="203"/>
      <c r="F40" s="203"/>
      <c r="G40" s="203"/>
      <c r="H40" s="203"/>
      <c r="I40" s="203"/>
    </row>
    <row r="41" ht="15" customHeight="1" spans="1:9">
      <c r="A41" s="203"/>
      <c r="B41" s="203"/>
      <c r="C41" s="203"/>
      <c r="D41" s="108"/>
      <c r="E41" s="203"/>
      <c r="F41" s="203"/>
      <c r="G41" s="203"/>
      <c r="H41" s="203"/>
      <c r="I41" s="203"/>
    </row>
    <row r="42" ht="15" customHeight="1" spans="1:9">
      <c r="A42" s="203"/>
      <c r="B42" s="203"/>
      <c r="C42" s="203"/>
      <c r="D42" s="108"/>
      <c r="E42" s="203"/>
      <c r="F42" s="203"/>
      <c r="G42" s="203"/>
      <c r="H42" s="203"/>
      <c r="I42" s="203"/>
    </row>
    <row r="43" ht="15" customHeight="1" spans="1:9">
      <c r="A43" s="203"/>
      <c r="B43" s="203"/>
      <c r="C43" s="203"/>
      <c r="D43" s="108"/>
      <c r="E43" s="203"/>
      <c r="F43" s="203"/>
      <c r="G43" s="203"/>
      <c r="H43" s="203"/>
      <c r="I43" s="203"/>
    </row>
    <row r="44" ht="15" customHeight="1" spans="1:9">
      <c r="A44" s="203"/>
      <c r="B44" s="203"/>
      <c r="C44" s="203"/>
      <c r="D44" s="108"/>
      <c r="E44" s="203"/>
      <c r="F44" s="203"/>
      <c r="G44" s="203"/>
      <c r="H44" s="203"/>
      <c r="I44" s="203"/>
    </row>
  </sheetData>
  <mergeCells count="9">
    <mergeCell ref="A1:I1"/>
    <mergeCell ref="H2:I2"/>
    <mergeCell ref="E3:F3"/>
    <mergeCell ref="G3:H3"/>
    <mergeCell ref="A3:A4"/>
    <mergeCell ref="B3:B4"/>
    <mergeCell ref="C3:C4"/>
    <mergeCell ref="D3:D4"/>
    <mergeCell ref="I3:I4"/>
  </mergeCells>
  <printOptions horizontalCentered="1"/>
  <pageMargins left="0.984027777777778" right="0.984027777777778" top="0.865277777777778" bottom="0.865277777777778" header="0.507638888888889" footer="0.2"/>
  <pageSetup paperSize="9" orientation="landscape" verticalDpi="180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workbookViewId="0">
      <selection activeCell="D14" sqref="D14"/>
    </sheetView>
  </sheetViews>
  <sheetFormatPr defaultColWidth="9" defaultRowHeight="14.25"/>
  <cols>
    <col min="1" max="1" width="32.75" customWidth="1"/>
    <col min="2" max="2" width="30.75" customWidth="1"/>
    <col min="3" max="3" width="27.75" customWidth="1"/>
    <col min="4" max="4" width="22.375" customWidth="1"/>
  </cols>
  <sheetData>
    <row r="1" s="19" customFormat="1" ht="18.75" spans="1:3">
      <c r="A1" s="20"/>
      <c r="B1" s="20"/>
      <c r="C1" s="20"/>
    </row>
    <row r="2" ht="42" customHeight="1" spans="1:9">
      <c r="A2" s="21" t="s">
        <v>978</v>
      </c>
      <c r="B2" s="21"/>
      <c r="C2" s="21"/>
      <c r="D2" s="21"/>
      <c r="E2" s="22"/>
      <c r="F2" s="22"/>
      <c r="G2" s="22"/>
      <c r="H2" s="22"/>
      <c r="I2" s="22"/>
    </row>
    <row r="3" ht="25.5" customHeight="1" spans="1:9">
      <c r="A3" s="23" t="s">
        <v>979</v>
      </c>
      <c r="B3" s="23"/>
      <c r="C3" s="24"/>
      <c r="D3" s="25" t="s">
        <v>49</v>
      </c>
      <c r="E3" s="22"/>
      <c r="F3" s="22"/>
      <c r="G3" s="22"/>
      <c r="H3" s="22"/>
      <c r="I3" s="22"/>
    </row>
    <row r="4" ht="30" customHeight="1" spans="1:9">
      <c r="A4" s="26" t="s">
        <v>973</v>
      </c>
      <c r="B4" s="26" t="s">
        <v>980</v>
      </c>
      <c r="C4" s="26" t="s">
        <v>981</v>
      </c>
      <c r="D4" s="26" t="s">
        <v>976</v>
      </c>
      <c r="E4" s="22"/>
      <c r="F4" s="22"/>
      <c r="G4" s="22"/>
      <c r="H4" s="22"/>
      <c r="I4" s="22"/>
    </row>
    <row r="5" ht="30" customHeight="1" spans="1:9">
      <c r="A5" s="27" t="s">
        <v>164</v>
      </c>
      <c r="B5" s="17">
        <f>SUM(B6:B6)</f>
        <v>48600</v>
      </c>
      <c r="C5" s="17">
        <f>SUM(C6:C6)</f>
        <v>46700</v>
      </c>
      <c r="D5" s="28"/>
      <c r="E5" s="22"/>
      <c r="F5" s="22"/>
      <c r="G5" s="22"/>
      <c r="H5" s="22"/>
      <c r="I5" s="22"/>
    </row>
    <row r="6" ht="30" customHeight="1" spans="1:9">
      <c r="A6" s="27" t="s">
        <v>977</v>
      </c>
      <c r="B6" s="17">
        <v>48600</v>
      </c>
      <c r="C6" s="17">
        <v>46700</v>
      </c>
      <c r="D6" s="28"/>
      <c r="E6" s="22"/>
      <c r="F6" s="22"/>
      <c r="G6" s="22"/>
      <c r="H6" s="22"/>
      <c r="I6" s="22"/>
    </row>
    <row r="7" ht="15" customHeight="1" spans="1:9">
      <c r="A7" s="22"/>
      <c r="B7" s="22"/>
      <c r="C7" s="22"/>
      <c r="D7" s="22"/>
      <c r="E7" s="22"/>
      <c r="F7" s="22"/>
      <c r="G7" s="22"/>
      <c r="H7" s="22"/>
      <c r="I7" s="22"/>
    </row>
    <row r="8" ht="15" customHeight="1" spans="1:9">
      <c r="A8" s="22"/>
      <c r="B8" s="22"/>
      <c r="C8" s="22"/>
      <c r="D8" s="22"/>
      <c r="E8" s="22"/>
      <c r="F8" s="22"/>
      <c r="G8" s="22"/>
      <c r="H8" s="22"/>
      <c r="I8" s="22"/>
    </row>
    <row r="9" ht="15" customHeight="1" spans="1:9">
      <c r="A9" s="22"/>
      <c r="B9" s="22"/>
      <c r="C9" s="22"/>
      <c r="D9" s="22"/>
      <c r="E9" s="22"/>
      <c r="F9" s="22"/>
      <c r="G9" s="22"/>
      <c r="H9" s="22"/>
      <c r="I9" s="22"/>
    </row>
    <row r="10" ht="15" customHeight="1" spans="1:9">
      <c r="A10" s="22"/>
      <c r="B10" s="22"/>
      <c r="C10" s="22"/>
      <c r="D10" s="22"/>
      <c r="E10" s="22"/>
      <c r="F10" s="22"/>
      <c r="G10" s="22"/>
      <c r="H10" s="22"/>
      <c r="I10" s="22"/>
    </row>
    <row r="11" ht="15" customHeight="1" spans="1:9">
      <c r="A11" s="22"/>
      <c r="B11" s="22"/>
      <c r="C11" s="22"/>
      <c r="D11" s="22"/>
      <c r="E11" s="22"/>
      <c r="F11" s="22"/>
      <c r="G11" s="22"/>
      <c r="H11" s="22"/>
      <c r="I11" s="22"/>
    </row>
    <row r="12" ht="15" customHeight="1" spans="1:9">
      <c r="A12" s="22"/>
      <c r="B12" s="22"/>
      <c r="C12" s="22"/>
      <c r="D12" s="22"/>
      <c r="E12" s="22"/>
      <c r="F12" s="22"/>
      <c r="G12" s="22"/>
      <c r="H12" s="22"/>
      <c r="I12" s="22"/>
    </row>
    <row r="13" ht="15" customHeight="1" spans="1:9">
      <c r="A13" s="22"/>
      <c r="B13" s="22"/>
      <c r="C13" s="22"/>
      <c r="D13" s="22"/>
      <c r="E13" s="22"/>
      <c r="F13" s="22"/>
      <c r="G13" s="22"/>
      <c r="H13" s="22"/>
      <c r="I13" s="22"/>
    </row>
    <row r="14" ht="15" customHeight="1" spans="1:9">
      <c r="A14" s="22"/>
      <c r="B14" s="22"/>
      <c r="C14" s="22"/>
      <c r="D14" s="22"/>
      <c r="E14" s="22"/>
      <c r="F14" s="22"/>
      <c r="G14" s="22"/>
      <c r="H14" s="22"/>
      <c r="I14" s="22"/>
    </row>
    <row r="15" ht="15" customHeight="1" spans="1:9">
      <c r="A15" s="22"/>
      <c r="B15" s="22"/>
      <c r="C15" s="22"/>
      <c r="D15" s="22"/>
      <c r="E15" s="22"/>
      <c r="F15" s="22"/>
      <c r="G15" s="22"/>
      <c r="H15" s="22"/>
      <c r="I15" s="22"/>
    </row>
    <row r="16" ht="15" customHeight="1" spans="1:9">
      <c r="A16" s="22"/>
      <c r="B16" s="22"/>
      <c r="C16" s="22"/>
      <c r="D16" s="22"/>
      <c r="E16" s="22"/>
      <c r="F16" s="22"/>
      <c r="G16" s="22"/>
      <c r="H16" s="22"/>
      <c r="I16" s="22"/>
    </row>
    <row r="17" ht="15" customHeight="1" spans="1:9">
      <c r="A17" s="22"/>
      <c r="B17" s="22"/>
      <c r="C17" s="22"/>
      <c r="D17" s="22"/>
      <c r="E17" s="22"/>
      <c r="F17" s="22"/>
      <c r="G17" s="22"/>
      <c r="H17" s="22"/>
      <c r="I17" s="22"/>
    </row>
    <row r="18" ht="15" customHeight="1" spans="1:9">
      <c r="A18" s="22"/>
      <c r="B18" s="22"/>
      <c r="C18" s="22"/>
      <c r="D18" s="22"/>
      <c r="E18" s="22"/>
      <c r="F18" s="22"/>
      <c r="G18" s="22"/>
      <c r="H18" s="22"/>
      <c r="I18" s="22"/>
    </row>
    <row r="19" ht="15" customHeight="1" spans="1:9">
      <c r="A19" s="22"/>
      <c r="B19" s="22"/>
      <c r="C19" s="22"/>
      <c r="D19" s="22"/>
      <c r="E19" s="22"/>
      <c r="F19" s="22"/>
      <c r="G19" s="22"/>
      <c r="H19" s="22"/>
      <c r="I19" s="22"/>
    </row>
    <row r="20" ht="15" customHeight="1" spans="1:9">
      <c r="A20" s="22"/>
      <c r="B20" s="22"/>
      <c r="C20" s="22"/>
      <c r="D20" s="22"/>
      <c r="E20" s="22"/>
      <c r="F20" s="22"/>
      <c r="G20" s="22"/>
      <c r="H20" s="22"/>
      <c r="I20" s="22"/>
    </row>
    <row r="21" ht="15" customHeight="1" spans="1:9">
      <c r="A21" s="22"/>
      <c r="B21" s="22"/>
      <c r="C21" s="22"/>
      <c r="D21" s="22"/>
      <c r="E21" s="22"/>
      <c r="F21" s="22"/>
      <c r="G21" s="22"/>
      <c r="H21" s="22"/>
      <c r="I21" s="22"/>
    </row>
    <row r="22" ht="15" customHeight="1" spans="1:9">
      <c r="A22" s="22"/>
      <c r="B22" s="22"/>
      <c r="C22" s="22"/>
      <c r="D22" s="22"/>
      <c r="E22" s="22"/>
      <c r="F22" s="22"/>
      <c r="G22" s="22"/>
      <c r="H22" s="22"/>
      <c r="I22" s="22"/>
    </row>
    <row r="23" ht="15" customHeight="1" spans="1:9">
      <c r="A23" s="22"/>
      <c r="B23" s="22"/>
      <c r="C23" s="22"/>
      <c r="D23" s="22"/>
      <c r="E23" s="22"/>
      <c r="F23" s="22"/>
      <c r="G23" s="22"/>
      <c r="H23" s="22"/>
      <c r="I23" s="22"/>
    </row>
    <row r="24" ht="15" customHeight="1" spans="1:9">
      <c r="A24" s="22"/>
      <c r="B24" s="22"/>
      <c r="C24" s="22"/>
      <c r="D24" s="22"/>
      <c r="E24" s="22"/>
      <c r="F24" s="22"/>
      <c r="G24" s="22"/>
      <c r="H24" s="22"/>
      <c r="I24" s="22"/>
    </row>
    <row r="25" ht="15" customHeight="1" spans="1:9">
      <c r="A25" s="22"/>
      <c r="B25" s="22"/>
      <c r="C25" s="22"/>
      <c r="D25" s="22"/>
      <c r="E25" s="22"/>
      <c r="F25" s="22"/>
      <c r="G25" s="22"/>
      <c r="H25" s="22"/>
      <c r="I25" s="22"/>
    </row>
    <row r="26" ht="15" customHeight="1" spans="1:9">
      <c r="A26" s="22"/>
      <c r="B26" s="22"/>
      <c r="C26" s="22"/>
      <c r="D26" s="22"/>
      <c r="E26" s="22"/>
      <c r="F26" s="22"/>
      <c r="G26" s="22"/>
      <c r="H26" s="22"/>
      <c r="I26" s="22"/>
    </row>
    <row r="27" ht="15" customHeight="1" spans="1:9">
      <c r="A27" s="22"/>
      <c r="B27" s="22"/>
      <c r="C27" s="22"/>
      <c r="D27" s="22"/>
      <c r="E27" s="22"/>
      <c r="F27" s="22"/>
      <c r="G27" s="22"/>
      <c r="H27" s="22"/>
      <c r="I27" s="22"/>
    </row>
    <row r="28" ht="15" customHeight="1" spans="1:9">
      <c r="A28" s="22"/>
      <c r="B28" s="22"/>
      <c r="C28" s="22"/>
      <c r="D28" s="22"/>
      <c r="E28" s="22"/>
      <c r="F28" s="22"/>
      <c r="G28" s="22"/>
      <c r="H28" s="22"/>
      <c r="I28" s="22"/>
    </row>
    <row r="29" ht="15" customHeight="1" spans="1:9">
      <c r="A29" s="22"/>
      <c r="B29" s="22"/>
      <c r="C29" s="22"/>
      <c r="D29" s="22"/>
      <c r="E29" s="22"/>
      <c r="F29" s="22"/>
      <c r="G29" s="22"/>
      <c r="H29" s="22"/>
      <c r="I29" s="22"/>
    </row>
    <row r="30" ht="15" customHeight="1" spans="1:9">
      <c r="A30" s="22"/>
      <c r="B30" s="22"/>
      <c r="C30" s="22"/>
      <c r="D30" s="22"/>
      <c r="E30" s="22"/>
      <c r="F30" s="22"/>
      <c r="G30" s="22"/>
      <c r="H30" s="22"/>
      <c r="I30" s="22"/>
    </row>
    <row r="31" ht="15" customHeight="1" spans="1:9">
      <c r="A31" s="22"/>
      <c r="B31" s="22"/>
      <c r="C31" s="22"/>
      <c r="D31" s="22"/>
      <c r="E31" s="22"/>
      <c r="F31" s="22"/>
      <c r="G31" s="22"/>
      <c r="H31" s="22"/>
      <c r="I31" s="22"/>
    </row>
    <row r="32" ht="15" customHeight="1" spans="1:9">
      <c r="A32" s="22"/>
      <c r="B32" s="22"/>
      <c r="C32" s="22"/>
      <c r="D32" s="22"/>
      <c r="E32" s="22"/>
      <c r="F32" s="22"/>
      <c r="G32" s="22"/>
      <c r="H32" s="22"/>
      <c r="I32" s="22"/>
    </row>
    <row r="33" ht="15" customHeight="1" spans="1:9">
      <c r="A33" s="22"/>
      <c r="B33" s="22"/>
      <c r="C33" s="22"/>
      <c r="D33" s="22"/>
      <c r="E33" s="22"/>
      <c r="F33" s="22"/>
      <c r="G33" s="22"/>
      <c r="H33" s="22"/>
      <c r="I33" s="22"/>
    </row>
    <row r="34" ht="15" customHeight="1" spans="1:9">
      <c r="A34" s="22"/>
      <c r="B34" s="22"/>
      <c r="C34" s="22"/>
      <c r="D34" s="22"/>
      <c r="E34" s="22"/>
      <c r="F34" s="22"/>
      <c r="G34" s="22"/>
      <c r="H34" s="22"/>
      <c r="I34" s="22"/>
    </row>
    <row r="35" ht="15" customHeight="1" spans="1:9">
      <c r="A35" s="22"/>
      <c r="B35" s="22"/>
      <c r="C35" s="22"/>
      <c r="D35" s="22"/>
      <c r="E35" s="22"/>
      <c r="F35" s="22"/>
      <c r="G35" s="22"/>
      <c r="H35" s="22"/>
      <c r="I35" s="22"/>
    </row>
    <row r="36" ht="15" customHeight="1" spans="1:9">
      <c r="A36" s="22"/>
      <c r="B36" s="22"/>
      <c r="C36" s="22"/>
      <c r="D36" s="22"/>
      <c r="E36" s="22"/>
      <c r="F36" s="22"/>
      <c r="G36" s="22"/>
      <c r="H36" s="22"/>
      <c r="I36" s="22"/>
    </row>
    <row r="37" ht="15" customHeight="1" spans="1:9">
      <c r="A37" s="22"/>
      <c r="B37" s="22"/>
      <c r="C37" s="22"/>
      <c r="D37" s="22"/>
      <c r="E37" s="22"/>
      <c r="F37" s="22"/>
      <c r="G37" s="22"/>
      <c r="H37" s="22"/>
      <c r="I37" s="22"/>
    </row>
    <row r="38" ht="15" customHeight="1" spans="1:9">
      <c r="A38" s="22"/>
      <c r="B38" s="22"/>
      <c r="C38" s="22"/>
      <c r="D38" s="22"/>
      <c r="E38" s="22"/>
      <c r="F38" s="22"/>
      <c r="G38" s="22"/>
      <c r="H38" s="22"/>
      <c r="I38" s="22"/>
    </row>
    <row r="39" ht="15" customHeight="1" spans="1:9">
      <c r="A39" s="22"/>
      <c r="B39" s="22"/>
      <c r="C39" s="22"/>
      <c r="D39" s="22"/>
      <c r="E39" s="22"/>
      <c r="F39" s="22"/>
      <c r="G39" s="22"/>
      <c r="H39" s="22"/>
      <c r="I39" s="22"/>
    </row>
    <row r="40" ht="15" customHeight="1" spans="1:9">
      <c r="A40" s="22"/>
      <c r="B40" s="22"/>
      <c r="C40" s="22"/>
      <c r="D40" s="22"/>
      <c r="E40" s="22"/>
      <c r="F40" s="22"/>
      <c r="G40" s="22"/>
      <c r="H40" s="22"/>
      <c r="I40" s="22"/>
    </row>
    <row r="41" ht="15" customHeight="1" spans="1:9">
      <c r="A41" s="22"/>
      <c r="B41" s="22"/>
      <c r="C41" s="22"/>
      <c r="D41" s="22"/>
      <c r="E41" s="22"/>
      <c r="F41" s="22"/>
      <c r="G41" s="22"/>
      <c r="H41" s="22"/>
      <c r="I41" s="22"/>
    </row>
    <row r="42" ht="15" customHeight="1" spans="1:9">
      <c r="A42" s="22"/>
      <c r="B42" s="22"/>
      <c r="C42" s="22"/>
      <c r="D42" s="22"/>
      <c r="E42" s="22"/>
      <c r="F42" s="22"/>
      <c r="G42" s="22"/>
      <c r="H42" s="22"/>
      <c r="I42" s="22"/>
    </row>
    <row r="43" ht="15" customHeight="1" spans="1:9">
      <c r="A43" s="22"/>
      <c r="B43" s="22"/>
      <c r="C43" s="22"/>
      <c r="D43" s="22"/>
      <c r="E43" s="22"/>
      <c r="F43" s="22"/>
      <c r="G43" s="22"/>
      <c r="H43" s="22"/>
      <c r="I43" s="22"/>
    </row>
    <row r="44" ht="15" customHeight="1" spans="1:9">
      <c r="A44" s="22"/>
      <c r="B44" s="22"/>
      <c r="C44" s="22"/>
      <c r="D44" s="22"/>
      <c r="E44" s="22"/>
      <c r="F44" s="22"/>
      <c r="G44" s="22"/>
      <c r="H44" s="22"/>
      <c r="I44" s="22"/>
    </row>
    <row r="45" ht="15" customHeight="1" spans="1:9">
      <c r="A45" s="22"/>
      <c r="B45" s="22"/>
      <c r="C45" s="22"/>
      <c r="D45" s="22"/>
      <c r="E45" s="22"/>
      <c r="F45" s="22"/>
      <c r="G45" s="22"/>
      <c r="H45" s="22"/>
      <c r="I45" s="22"/>
    </row>
    <row r="46" ht="15" customHeight="1" spans="1:9">
      <c r="A46" s="22"/>
      <c r="B46" s="22"/>
      <c r="C46" s="22"/>
      <c r="D46" s="22"/>
      <c r="E46" s="22"/>
      <c r="F46" s="22"/>
      <c r="G46" s="22"/>
      <c r="H46" s="22"/>
      <c r="I46" s="22"/>
    </row>
    <row r="47" ht="15" customHeight="1" spans="1:9">
      <c r="A47" s="22"/>
      <c r="B47" s="22"/>
      <c r="C47" s="22"/>
      <c r="D47" s="22"/>
      <c r="E47" s="22"/>
      <c r="F47" s="22"/>
      <c r="G47" s="22"/>
      <c r="H47" s="22"/>
      <c r="I47" s="22"/>
    </row>
  </sheetData>
  <mergeCells count="2">
    <mergeCell ref="A1:C1"/>
    <mergeCell ref="A2:D2"/>
  </mergeCells>
  <pageMargins left="0.75" right="0.75" top="0.826388888888889" bottom="1" header="0.509027777777778" footer="0.509027777777778"/>
  <pageSetup paperSize="9" orientation="landscape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workbookViewId="0">
      <selection activeCell="D11" sqref="D11"/>
    </sheetView>
  </sheetViews>
  <sheetFormatPr defaultColWidth="9" defaultRowHeight="14.25"/>
  <cols>
    <col min="1" max="1" width="26.25" style="3" customWidth="1"/>
    <col min="2" max="3" width="47.25" style="3" customWidth="1"/>
    <col min="4" max="5" width="12.75" style="3" customWidth="1"/>
    <col min="6" max="6" width="16.75" style="3" customWidth="1"/>
    <col min="7" max="7" width="19.75" style="3" customWidth="1"/>
    <col min="8" max="16384" width="9" style="3"/>
  </cols>
  <sheetData>
    <row r="1" s="1" customFormat="1" ht="18.75" spans="1:3">
      <c r="A1" s="4"/>
      <c r="B1" s="4"/>
      <c r="C1" s="4"/>
    </row>
    <row r="2" ht="30" customHeight="1" spans="1:9">
      <c r="A2" s="5" t="s">
        <v>982</v>
      </c>
      <c r="B2" s="5"/>
      <c r="C2" s="5"/>
      <c r="D2" s="6"/>
      <c r="E2" s="6"/>
      <c r="F2" s="6"/>
      <c r="G2" s="6"/>
      <c r="H2" s="7"/>
      <c r="I2" s="7"/>
    </row>
    <row r="3" ht="24" customHeight="1" spans="1:9">
      <c r="A3" s="8" t="s">
        <v>983</v>
      </c>
      <c r="B3" s="16"/>
      <c r="C3" s="9" t="s">
        <v>142</v>
      </c>
      <c r="D3" s="10"/>
      <c r="E3" s="10"/>
      <c r="F3" s="7"/>
      <c r="G3" s="11"/>
      <c r="H3" s="7"/>
      <c r="I3" s="7"/>
    </row>
    <row r="4" s="2" customFormat="1" ht="27" customHeight="1" spans="1:9">
      <c r="A4" s="12" t="s">
        <v>954</v>
      </c>
      <c r="B4" s="12" t="s">
        <v>984</v>
      </c>
      <c r="C4" s="12" t="s">
        <v>985</v>
      </c>
      <c r="D4" s="7"/>
      <c r="E4" s="7"/>
      <c r="F4" s="7"/>
      <c r="G4" s="7"/>
      <c r="H4" s="7"/>
      <c r="I4" s="7"/>
    </row>
    <row r="5" s="2" customFormat="1" ht="27" customHeight="1" spans="1:9">
      <c r="A5" s="13" t="s">
        <v>911</v>
      </c>
      <c r="B5" s="17">
        <v>122710</v>
      </c>
      <c r="C5" s="14">
        <v>137625</v>
      </c>
      <c r="D5" s="7"/>
      <c r="E5" s="7"/>
      <c r="F5" s="7"/>
      <c r="G5" s="7"/>
      <c r="H5" s="7"/>
      <c r="I5" s="7"/>
    </row>
    <row r="6" s="15" customFormat="1" ht="27" customHeight="1" spans="1:9">
      <c r="A6" s="13" t="s">
        <v>164</v>
      </c>
      <c r="B6" s="17">
        <f>B5</f>
        <v>122710</v>
      </c>
      <c r="C6" s="14">
        <f>C5</f>
        <v>137625</v>
      </c>
      <c r="D6" s="18"/>
      <c r="E6" s="18"/>
      <c r="F6" s="18"/>
      <c r="G6" s="18"/>
      <c r="H6" s="18"/>
      <c r="I6" s="18"/>
    </row>
    <row r="7" ht="15" customHeight="1" spans="1:9">
      <c r="A7" s="7"/>
      <c r="B7" s="7"/>
      <c r="C7" s="7"/>
      <c r="D7" s="7"/>
      <c r="E7" s="7"/>
      <c r="F7" s="7"/>
      <c r="G7" s="7"/>
      <c r="H7" s="7"/>
      <c r="I7" s="7"/>
    </row>
    <row r="8" ht="15" customHeight="1" spans="1:9">
      <c r="A8" s="7"/>
      <c r="B8" s="7"/>
      <c r="C8" s="7"/>
      <c r="D8" s="7"/>
      <c r="E8" s="7"/>
      <c r="F8" s="7"/>
      <c r="G8" s="7"/>
      <c r="H8" s="7"/>
      <c r="I8" s="7"/>
    </row>
    <row r="9" ht="15" customHeight="1" spans="1:9">
      <c r="A9" s="7"/>
      <c r="B9" s="7"/>
      <c r="C9" s="7"/>
      <c r="D9" s="7"/>
      <c r="E9" s="7"/>
      <c r="F9" s="7"/>
      <c r="G9" s="7"/>
      <c r="H9" s="7"/>
      <c r="I9" s="7"/>
    </row>
    <row r="10" ht="15" customHeight="1" spans="1:9">
      <c r="A10" s="7"/>
      <c r="B10" s="7"/>
      <c r="C10" s="7"/>
      <c r="D10" s="7"/>
      <c r="E10" s="7"/>
      <c r="F10" s="7"/>
      <c r="G10" s="7"/>
      <c r="H10" s="7"/>
      <c r="I10" s="7"/>
    </row>
    <row r="11" ht="15" customHeight="1" spans="1:9">
      <c r="A11" s="7"/>
      <c r="B11" s="7"/>
      <c r="C11" s="7"/>
      <c r="D11" s="7"/>
      <c r="E11" s="7"/>
      <c r="F11" s="7"/>
      <c r="G11" s="7"/>
      <c r="H11" s="7"/>
      <c r="I11" s="7"/>
    </row>
    <row r="12" ht="15" customHeight="1" spans="1:9">
      <c r="A12" s="7"/>
      <c r="B12" s="7"/>
      <c r="C12" s="7"/>
      <c r="D12" s="7"/>
      <c r="E12" s="7"/>
      <c r="F12" s="7"/>
      <c r="G12" s="7"/>
      <c r="H12" s="7"/>
      <c r="I12" s="7"/>
    </row>
    <row r="13" ht="15" customHeight="1" spans="1:9">
      <c r="A13" s="7"/>
      <c r="B13" s="7"/>
      <c r="C13" s="7"/>
      <c r="D13" s="7"/>
      <c r="E13" s="7"/>
      <c r="F13" s="7"/>
      <c r="G13" s="7"/>
      <c r="H13" s="7"/>
      <c r="I13" s="7"/>
    </row>
    <row r="14" ht="15" customHeight="1" spans="1:9">
      <c r="A14" s="7"/>
      <c r="B14" s="7"/>
      <c r="C14" s="7"/>
      <c r="D14" s="7"/>
      <c r="E14" s="7"/>
      <c r="F14" s="7"/>
      <c r="G14" s="7"/>
      <c r="H14" s="7"/>
      <c r="I14" s="7"/>
    </row>
    <row r="15" ht="15" customHeight="1" spans="1:9">
      <c r="A15" s="7"/>
      <c r="B15" s="7"/>
      <c r="C15" s="7"/>
      <c r="D15" s="7"/>
      <c r="E15" s="7"/>
      <c r="F15" s="7"/>
      <c r="G15" s="7"/>
      <c r="H15" s="7"/>
      <c r="I15" s="7"/>
    </row>
    <row r="16" ht="15" customHeight="1" spans="1:9">
      <c r="A16" s="7"/>
      <c r="B16" s="7"/>
      <c r="C16" s="7"/>
      <c r="D16" s="7"/>
      <c r="E16" s="7"/>
      <c r="F16" s="7"/>
      <c r="G16" s="7"/>
      <c r="H16" s="7"/>
      <c r="I16" s="7"/>
    </row>
    <row r="17" ht="15" customHeight="1" spans="1:9">
      <c r="A17" s="7"/>
      <c r="B17" s="7"/>
      <c r="C17" s="7"/>
      <c r="D17" s="7"/>
      <c r="E17" s="7"/>
      <c r="F17" s="7"/>
      <c r="G17" s="7"/>
      <c r="H17" s="7"/>
      <c r="I17" s="7"/>
    </row>
    <row r="18" ht="15" customHeight="1" spans="1:9">
      <c r="A18" s="7"/>
      <c r="B18" s="7"/>
      <c r="C18" s="7"/>
      <c r="D18" s="7"/>
      <c r="E18" s="7"/>
      <c r="F18" s="7"/>
      <c r="G18" s="7"/>
      <c r="H18" s="7"/>
      <c r="I18" s="7"/>
    </row>
    <row r="19" ht="15" customHeight="1" spans="1:9">
      <c r="A19" s="7"/>
      <c r="B19" s="7"/>
      <c r="C19" s="7"/>
      <c r="D19" s="7"/>
      <c r="E19" s="7"/>
      <c r="F19" s="7"/>
      <c r="G19" s="7"/>
      <c r="H19" s="7"/>
      <c r="I19" s="7"/>
    </row>
    <row r="20" ht="15" customHeight="1" spans="1:9">
      <c r="A20" s="7"/>
      <c r="B20" s="7"/>
      <c r="C20" s="7"/>
      <c r="D20" s="7"/>
      <c r="E20" s="7"/>
      <c r="F20" s="7"/>
      <c r="G20" s="7"/>
      <c r="H20" s="7"/>
      <c r="I20" s="7"/>
    </row>
    <row r="21" ht="15" customHeight="1" spans="1:9">
      <c r="A21" s="7"/>
      <c r="B21" s="7"/>
      <c r="C21" s="7"/>
      <c r="D21" s="7"/>
      <c r="E21" s="7"/>
      <c r="F21" s="7"/>
      <c r="G21" s="7"/>
      <c r="H21" s="7"/>
      <c r="I21" s="7"/>
    </row>
    <row r="22" ht="15" customHeight="1" spans="1:9">
      <c r="A22" s="7"/>
      <c r="B22" s="7"/>
      <c r="C22" s="7"/>
      <c r="D22" s="7"/>
      <c r="E22" s="7"/>
      <c r="F22" s="7"/>
      <c r="G22" s="7"/>
      <c r="H22" s="7"/>
      <c r="I22" s="7"/>
    </row>
    <row r="23" ht="15" customHeight="1" spans="1:9">
      <c r="A23" s="7"/>
      <c r="B23" s="7"/>
      <c r="C23" s="7"/>
      <c r="D23" s="7"/>
      <c r="E23" s="7"/>
      <c r="F23" s="7"/>
      <c r="G23" s="7"/>
      <c r="H23" s="7"/>
      <c r="I23" s="7"/>
    </row>
    <row r="24" ht="15" customHeight="1" spans="1:9">
      <c r="A24" s="7"/>
      <c r="B24" s="7"/>
      <c r="C24" s="7"/>
      <c r="D24" s="7"/>
      <c r="E24" s="7"/>
      <c r="F24" s="7"/>
      <c r="G24" s="7"/>
      <c r="H24" s="7"/>
      <c r="I24" s="7"/>
    </row>
    <row r="25" ht="15" customHeight="1" spans="1:9">
      <c r="A25" s="7"/>
      <c r="B25" s="7"/>
      <c r="C25" s="7"/>
      <c r="D25" s="7"/>
      <c r="E25" s="7"/>
      <c r="F25" s="7"/>
      <c r="G25" s="7"/>
      <c r="H25" s="7"/>
      <c r="I25" s="7"/>
    </row>
    <row r="26" ht="15" customHeight="1" spans="1:9">
      <c r="A26" s="7"/>
      <c r="B26" s="7"/>
      <c r="C26" s="7"/>
      <c r="D26" s="7"/>
      <c r="E26" s="7"/>
      <c r="F26" s="7"/>
      <c r="G26" s="7"/>
      <c r="H26" s="7"/>
      <c r="I26" s="7"/>
    </row>
    <row r="27" ht="15" customHeight="1" spans="1:9">
      <c r="A27" s="7"/>
      <c r="B27" s="7"/>
      <c r="C27" s="7"/>
      <c r="D27" s="7"/>
      <c r="E27" s="7"/>
      <c r="F27" s="7"/>
      <c r="G27" s="7"/>
      <c r="H27" s="7"/>
      <c r="I27" s="7"/>
    </row>
    <row r="28" ht="15" customHeight="1" spans="1:9">
      <c r="A28" s="7"/>
      <c r="B28" s="7"/>
      <c r="C28" s="7"/>
      <c r="D28" s="7"/>
      <c r="E28" s="7"/>
      <c r="F28" s="7"/>
      <c r="G28" s="7"/>
      <c r="H28" s="7"/>
      <c r="I28" s="7"/>
    </row>
    <row r="29" ht="15" customHeight="1" spans="1:9">
      <c r="A29" s="7"/>
      <c r="B29" s="7"/>
      <c r="C29" s="7"/>
      <c r="D29" s="7"/>
      <c r="E29" s="7"/>
      <c r="F29" s="7"/>
      <c r="G29" s="7"/>
      <c r="H29" s="7"/>
      <c r="I29" s="7"/>
    </row>
    <row r="30" ht="15" customHeight="1" spans="1:9">
      <c r="A30" s="7"/>
      <c r="B30" s="7"/>
      <c r="C30" s="7"/>
      <c r="D30" s="7"/>
      <c r="E30" s="7"/>
      <c r="F30" s="7"/>
      <c r="G30" s="7"/>
      <c r="H30" s="7"/>
      <c r="I30" s="7"/>
    </row>
    <row r="31" ht="15" customHeight="1" spans="1:9">
      <c r="A31" s="7"/>
      <c r="B31" s="7"/>
      <c r="C31" s="7"/>
      <c r="D31" s="7"/>
      <c r="E31" s="7"/>
      <c r="F31" s="7"/>
      <c r="G31" s="7"/>
      <c r="H31" s="7"/>
      <c r="I31" s="7"/>
    </row>
    <row r="32" ht="15" customHeight="1" spans="1:9">
      <c r="A32" s="7"/>
      <c r="B32" s="7"/>
      <c r="C32" s="7"/>
      <c r="D32" s="7"/>
      <c r="E32" s="7"/>
      <c r="F32" s="7"/>
      <c r="G32" s="7"/>
      <c r="H32" s="7"/>
      <c r="I32" s="7"/>
    </row>
    <row r="33" ht="15" customHeight="1" spans="1:9">
      <c r="A33" s="7"/>
      <c r="B33" s="7"/>
      <c r="C33" s="7"/>
      <c r="D33" s="7"/>
      <c r="E33" s="7"/>
      <c r="F33" s="7"/>
      <c r="G33" s="7"/>
      <c r="H33" s="7"/>
      <c r="I33" s="7"/>
    </row>
    <row r="34" ht="15" customHeight="1" spans="1:9">
      <c r="A34" s="7"/>
      <c r="B34" s="7"/>
      <c r="C34" s="7"/>
      <c r="D34" s="7"/>
      <c r="E34" s="7"/>
      <c r="F34" s="7"/>
      <c r="G34" s="7"/>
      <c r="H34" s="7"/>
      <c r="I34" s="7"/>
    </row>
    <row r="35" ht="15" customHeight="1" spans="1:9">
      <c r="A35" s="7"/>
      <c r="B35" s="7"/>
      <c r="C35" s="7"/>
      <c r="D35" s="7"/>
      <c r="E35" s="7"/>
      <c r="F35" s="7"/>
      <c r="G35" s="7"/>
      <c r="H35" s="7"/>
      <c r="I35" s="7"/>
    </row>
    <row r="36" ht="15" customHeight="1" spans="1:9">
      <c r="A36" s="7"/>
      <c r="B36" s="7"/>
      <c r="C36" s="7"/>
      <c r="D36" s="7"/>
      <c r="E36" s="7"/>
      <c r="F36" s="7"/>
      <c r="G36" s="7"/>
      <c r="H36" s="7"/>
      <c r="I36" s="7"/>
    </row>
    <row r="37" ht="15" customHeight="1" spans="1:9">
      <c r="A37" s="7"/>
      <c r="B37" s="7"/>
      <c r="C37" s="7"/>
      <c r="D37" s="7"/>
      <c r="E37" s="7"/>
      <c r="F37" s="7"/>
      <c r="G37" s="7"/>
      <c r="H37" s="7"/>
      <c r="I37" s="7"/>
    </row>
    <row r="38" ht="15" customHeight="1" spans="1:9">
      <c r="A38" s="7"/>
      <c r="B38" s="7"/>
      <c r="C38" s="7"/>
      <c r="D38" s="7"/>
      <c r="E38" s="7"/>
      <c r="F38" s="7"/>
      <c r="G38" s="7"/>
      <c r="H38" s="7"/>
      <c r="I38" s="7"/>
    </row>
    <row r="39" ht="15" customHeight="1" spans="1:9">
      <c r="A39" s="7"/>
      <c r="B39" s="7"/>
      <c r="C39" s="7"/>
      <c r="D39" s="7"/>
      <c r="E39" s="7"/>
      <c r="F39" s="7"/>
      <c r="G39" s="7"/>
      <c r="H39" s="7"/>
      <c r="I39" s="7"/>
    </row>
    <row r="40" ht="15" customHeight="1" spans="1:9">
      <c r="A40" s="7"/>
      <c r="B40" s="7"/>
      <c r="C40" s="7"/>
      <c r="D40" s="7"/>
      <c r="E40" s="7"/>
      <c r="F40" s="7"/>
      <c r="G40" s="7"/>
      <c r="H40" s="7"/>
      <c r="I40" s="7"/>
    </row>
    <row r="41" ht="15" customHeight="1" spans="1:9">
      <c r="A41" s="7"/>
      <c r="B41" s="7"/>
      <c r="C41" s="7"/>
      <c r="D41" s="7"/>
      <c r="E41" s="7"/>
      <c r="F41" s="7"/>
      <c r="G41" s="7"/>
      <c r="H41" s="7"/>
      <c r="I41" s="7"/>
    </row>
    <row r="42" ht="15" customHeight="1" spans="1:9">
      <c r="A42" s="7"/>
      <c r="B42" s="7"/>
      <c r="C42" s="7"/>
      <c r="D42" s="7"/>
      <c r="E42" s="7"/>
      <c r="F42" s="7"/>
      <c r="G42" s="7"/>
      <c r="H42" s="7"/>
      <c r="I42" s="7"/>
    </row>
    <row r="43" ht="15" customHeight="1" spans="1:9">
      <c r="A43" s="7"/>
      <c r="B43" s="7"/>
      <c r="C43" s="7"/>
      <c r="D43" s="7"/>
      <c r="E43" s="7"/>
      <c r="F43" s="7"/>
      <c r="G43" s="7"/>
      <c r="H43" s="7"/>
      <c r="I43" s="7"/>
    </row>
    <row r="44" ht="15" customHeight="1" spans="1:9">
      <c r="A44" s="7"/>
      <c r="B44" s="7"/>
      <c r="C44" s="7"/>
      <c r="D44" s="7"/>
      <c r="E44" s="7"/>
      <c r="F44" s="7"/>
      <c r="G44" s="7"/>
      <c r="H44" s="7"/>
      <c r="I44" s="7"/>
    </row>
    <row r="45" ht="15" customHeight="1" spans="1:9">
      <c r="A45" s="7"/>
      <c r="B45" s="7"/>
      <c r="C45" s="7"/>
      <c r="D45" s="7"/>
      <c r="E45" s="7"/>
      <c r="F45" s="7"/>
      <c r="G45" s="7"/>
      <c r="H45" s="7"/>
      <c r="I45" s="7"/>
    </row>
    <row r="46" ht="15" customHeight="1" spans="1:9">
      <c r="A46" s="7"/>
      <c r="B46" s="7"/>
      <c r="C46" s="7"/>
      <c r="D46" s="7"/>
      <c r="E46" s="7"/>
      <c r="F46" s="7"/>
      <c r="G46" s="7"/>
      <c r="H46" s="7"/>
      <c r="I46" s="7"/>
    </row>
    <row r="47" ht="15" customHeight="1" spans="1:9">
      <c r="A47" s="7"/>
      <c r="B47" s="7"/>
      <c r="C47" s="7"/>
      <c r="D47" s="7"/>
      <c r="E47" s="7"/>
      <c r="F47" s="7"/>
      <c r="G47" s="7"/>
      <c r="H47" s="7"/>
      <c r="I47" s="7"/>
    </row>
  </sheetData>
  <mergeCells count="2">
    <mergeCell ref="A1:C1"/>
    <mergeCell ref="A2:C2"/>
  </mergeCells>
  <pageMargins left="0.75" right="0.75" top="1" bottom="1" header="0.509027777777778" footer="0.509027777777778"/>
  <pageSetup paperSize="9" orientation="landscape"/>
  <headerFooter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tabSelected="1" workbookViewId="0">
      <selection activeCell="B15" sqref="B15"/>
    </sheetView>
  </sheetViews>
  <sheetFormatPr defaultColWidth="9" defaultRowHeight="14.25"/>
  <cols>
    <col min="1" max="1" width="26.25" style="3" customWidth="1"/>
    <col min="2" max="3" width="47.25" style="3" customWidth="1"/>
    <col min="4" max="5" width="12.75" style="3" customWidth="1"/>
    <col min="6" max="6" width="16.75" style="3" customWidth="1"/>
    <col min="7" max="7" width="19.75" style="3" customWidth="1"/>
    <col min="8" max="16384" width="9" style="3"/>
  </cols>
  <sheetData>
    <row r="1" s="1" customFormat="1" ht="18.75" spans="1:3">
      <c r="A1" s="4"/>
      <c r="B1" s="4"/>
      <c r="C1" s="4"/>
    </row>
    <row r="2" ht="30" customHeight="1" spans="1:9">
      <c r="A2" s="5" t="s">
        <v>986</v>
      </c>
      <c r="B2" s="5"/>
      <c r="C2" s="5"/>
      <c r="D2" s="6"/>
      <c r="E2" s="6"/>
      <c r="F2" s="6"/>
      <c r="G2" s="6"/>
      <c r="H2" s="7"/>
      <c r="I2" s="7"/>
    </row>
    <row r="3" ht="29.25" customHeight="1" spans="1:9">
      <c r="A3" s="8" t="s">
        <v>987</v>
      </c>
      <c r="B3" s="8"/>
      <c r="C3" s="9" t="s">
        <v>142</v>
      </c>
      <c r="D3" s="10"/>
      <c r="E3" s="10"/>
      <c r="F3" s="7"/>
      <c r="G3" s="11"/>
      <c r="H3" s="7"/>
      <c r="I3" s="7"/>
    </row>
    <row r="4" s="2" customFormat="1" ht="29.25" customHeight="1" spans="1:9">
      <c r="A4" s="12" t="s">
        <v>954</v>
      </c>
      <c r="B4" s="12" t="s">
        <v>988</v>
      </c>
      <c r="C4" s="12" t="s">
        <v>989</v>
      </c>
      <c r="D4" s="7"/>
      <c r="E4" s="7"/>
      <c r="F4" s="7"/>
      <c r="G4" s="7"/>
      <c r="H4" s="7"/>
      <c r="I4" s="7"/>
    </row>
    <row r="5" s="2" customFormat="1" ht="29.25" customHeight="1" spans="1:9">
      <c r="A5" s="13" t="s">
        <v>911</v>
      </c>
      <c r="B5" s="13">
        <v>48600</v>
      </c>
      <c r="C5" s="14">
        <v>46700</v>
      </c>
      <c r="D5" s="7"/>
      <c r="E5" s="7"/>
      <c r="F5" s="7"/>
      <c r="G5" s="7"/>
      <c r="H5" s="7"/>
      <c r="I5" s="7"/>
    </row>
    <row r="6" ht="29.25" customHeight="1" spans="1:9">
      <c r="A6" s="14" t="s">
        <v>164</v>
      </c>
      <c r="B6" s="14">
        <f>B5</f>
        <v>48600</v>
      </c>
      <c r="C6" s="14">
        <f>C5</f>
        <v>46700</v>
      </c>
      <c r="D6" s="7"/>
      <c r="E6" s="7"/>
      <c r="F6" s="7"/>
      <c r="G6" s="7"/>
      <c r="H6" s="7"/>
      <c r="I6" s="7"/>
    </row>
    <row r="7" ht="15" customHeight="1" spans="1:9">
      <c r="A7" s="7"/>
      <c r="B7" s="7"/>
      <c r="C7" s="7"/>
      <c r="D7" s="7"/>
      <c r="E7" s="7"/>
      <c r="F7" s="7"/>
      <c r="G7" s="7"/>
      <c r="H7" s="7"/>
      <c r="I7" s="7"/>
    </row>
    <row r="8" ht="15" customHeight="1" spans="1:9">
      <c r="A8" s="7"/>
      <c r="B8" s="7"/>
      <c r="C8" s="7"/>
      <c r="D8" s="7"/>
      <c r="E8" s="7"/>
      <c r="F8" s="7"/>
      <c r="G8" s="7"/>
      <c r="H8" s="7"/>
      <c r="I8" s="7"/>
    </row>
    <row r="9" ht="15" customHeight="1" spans="1:9">
      <c r="A9" s="7"/>
      <c r="B9" s="7"/>
      <c r="C9" s="7"/>
      <c r="D9" s="7"/>
      <c r="E9" s="7"/>
      <c r="F9" s="7"/>
      <c r="G9" s="7"/>
      <c r="H9" s="7"/>
      <c r="I9" s="7"/>
    </row>
    <row r="10" ht="15" customHeight="1" spans="1:9">
      <c r="A10" s="7"/>
      <c r="B10" s="7"/>
      <c r="C10" s="7"/>
      <c r="D10" s="7"/>
      <c r="E10" s="7"/>
      <c r="F10" s="7"/>
      <c r="G10" s="7"/>
      <c r="H10" s="7"/>
      <c r="I10" s="7"/>
    </row>
    <row r="11" ht="15" customHeight="1" spans="1:9">
      <c r="A11" s="7"/>
      <c r="B11" s="7"/>
      <c r="C11" s="7"/>
      <c r="D11" s="7"/>
      <c r="E11" s="7"/>
      <c r="F11" s="7"/>
      <c r="G11" s="7"/>
      <c r="H11" s="7"/>
      <c r="I11" s="7"/>
    </row>
    <row r="12" ht="15" customHeight="1" spans="1:9">
      <c r="A12" s="7"/>
      <c r="B12" s="7"/>
      <c r="C12" s="7"/>
      <c r="D12" s="7"/>
      <c r="E12" s="7"/>
      <c r="F12" s="7"/>
      <c r="G12" s="7"/>
      <c r="H12" s="7"/>
      <c r="I12" s="7"/>
    </row>
    <row r="13" ht="15" customHeight="1" spans="1:9">
      <c r="A13" s="7"/>
      <c r="B13" s="7"/>
      <c r="C13" s="7"/>
      <c r="D13" s="7"/>
      <c r="E13" s="7"/>
      <c r="F13" s="7"/>
      <c r="G13" s="7"/>
      <c r="H13" s="7"/>
      <c r="I13" s="7"/>
    </row>
    <row r="14" ht="15" customHeight="1" spans="1:9">
      <c r="A14" s="7"/>
      <c r="B14" s="7"/>
      <c r="C14" s="7"/>
      <c r="D14" s="7"/>
      <c r="E14" s="7"/>
      <c r="F14" s="7"/>
      <c r="G14" s="7"/>
      <c r="H14" s="7"/>
      <c r="I14" s="7"/>
    </row>
    <row r="15" ht="15" customHeight="1" spans="1:9">
      <c r="A15" s="7"/>
      <c r="B15" s="7"/>
      <c r="C15" s="7"/>
      <c r="D15" s="7"/>
      <c r="E15" s="7"/>
      <c r="F15" s="7"/>
      <c r="G15" s="7"/>
      <c r="H15" s="7"/>
      <c r="I15" s="7"/>
    </row>
    <row r="16" ht="15" customHeight="1" spans="1:9">
      <c r="A16" s="7"/>
      <c r="B16" s="7"/>
      <c r="C16" s="7"/>
      <c r="D16" s="7"/>
      <c r="E16" s="7"/>
      <c r="F16" s="7"/>
      <c r="G16" s="7"/>
      <c r="H16" s="7"/>
      <c r="I16" s="7"/>
    </row>
    <row r="17" ht="15" customHeight="1" spans="1:9">
      <c r="A17" s="7"/>
      <c r="B17" s="7"/>
      <c r="C17" s="7"/>
      <c r="D17" s="7"/>
      <c r="E17" s="7"/>
      <c r="F17" s="7"/>
      <c r="G17" s="7"/>
      <c r="H17" s="7"/>
      <c r="I17" s="7"/>
    </row>
    <row r="18" ht="15" customHeight="1" spans="1:9">
      <c r="A18" s="7"/>
      <c r="B18" s="7"/>
      <c r="C18" s="7"/>
      <c r="D18" s="7"/>
      <c r="E18" s="7"/>
      <c r="F18" s="7"/>
      <c r="G18" s="7"/>
      <c r="H18" s="7"/>
      <c r="I18" s="7"/>
    </row>
    <row r="19" ht="15" customHeight="1" spans="1:9">
      <c r="A19" s="7"/>
      <c r="B19" s="7"/>
      <c r="C19" s="7"/>
      <c r="D19" s="7"/>
      <c r="E19" s="7"/>
      <c r="F19" s="7"/>
      <c r="G19" s="7"/>
      <c r="H19" s="7"/>
      <c r="I19" s="7"/>
    </row>
    <row r="20" ht="15" customHeight="1" spans="1:9">
      <c r="A20" s="7"/>
      <c r="B20" s="7"/>
      <c r="C20" s="7"/>
      <c r="D20" s="7"/>
      <c r="E20" s="7"/>
      <c r="F20" s="7"/>
      <c r="G20" s="7"/>
      <c r="H20" s="7"/>
      <c r="I20" s="7"/>
    </row>
    <row r="21" ht="15" customHeight="1" spans="1:9">
      <c r="A21" s="7"/>
      <c r="B21" s="7"/>
      <c r="C21" s="7"/>
      <c r="D21" s="7"/>
      <c r="E21" s="7"/>
      <c r="F21" s="7"/>
      <c r="G21" s="7"/>
      <c r="H21" s="7"/>
      <c r="I21" s="7"/>
    </row>
    <row r="22" ht="15" customHeight="1" spans="1:9">
      <c r="A22" s="7"/>
      <c r="B22" s="7"/>
      <c r="C22" s="7"/>
      <c r="D22" s="7"/>
      <c r="E22" s="7"/>
      <c r="F22" s="7"/>
      <c r="G22" s="7"/>
      <c r="H22" s="7"/>
      <c r="I22" s="7"/>
    </row>
    <row r="23" ht="15" customHeight="1" spans="1:9">
      <c r="A23" s="7"/>
      <c r="B23" s="7"/>
      <c r="C23" s="7"/>
      <c r="D23" s="7"/>
      <c r="E23" s="7"/>
      <c r="F23" s="7"/>
      <c r="G23" s="7"/>
      <c r="H23" s="7"/>
      <c r="I23" s="7"/>
    </row>
    <row r="24" ht="15" customHeight="1" spans="1:9">
      <c r="A24" s="7"/>
      <c r="B24" s="7"/>
      <c r="C24" s="7"/>
      <c r="D24" s="7"/>
      <c r="E24" s="7"/>
      <c r="F24" s="7"/>
      <c r="G24" s="7"/>
      <c r="H24" s="7"/>
      <c r="I24" s="7"/>
    </row>
    <row r="25" ht="15" customHeight="1" spans="1:9">
      <c r="A25" s="7"/>
      <c r="B25" s="7"/>
      <c r="C25" s="7"/>
      <c r="D25" s="7"/>
      <c r="E25" s="7"/>
      <c r="F25" s="7"/>
      <c r="G25" s="7"/>
      <c r="H25" s="7"/>
      <c r="I25" s="7"/>
    </row>
    <row r="26" ht="15" customHeight="1" spans="1:9">
      <c r="A26" s="7"/>
      <c r="B26" s="7"/>
      <c r="C26" s="7"/>
      <c r="D26" s="7"/>
      <c r="E26" s="7"/>
      <c r="F26" s="7"/>
      <c r="G26" s="7"/>
      <c r="H26" s="7"/>
      <c r="I26" s="7"/>
    </row>
    <row r="27" ht="15" customHeight="1" spans="1:9">
      <c r="A27" s="7"/>
      <c r="B27" s="7"/>
      <c r="C27" s="7"/>
      <c r="D27" s="7"/>
      <c r="E27" s="7"/>
      <c r="F27" s="7"/>
      <c r="G27" s="7"/>
      <c r="H27" s="7"/>
      <c r="I27" s="7"/>
    </row>
    <row r="28" ht="15" customHeight="1" spans="1:9">
      <c r="A28" s="7"/>
      <c r="B28" s="7"/>
      <c r="C28" s="7"/>
      <c r="D28" s="7"/>
      <c r="E28" s="7"/>
      <c r="F28" s="7"/>
      <c r="G28" s="7"/>
      <c r="H28" s="7"/>
      <c r="I28" s="7"/>
    </row>
    <row r="29" ht="15" customHeight="1" spans="1:9">
      <c r="A29" s="7"/>
      <c r="B29" s="7"/>
      <c r="C29" s="7"/>
      <c r="D29" s="7"/>
      <c r="E29" s="7"/>
      <c r="F29" s="7"/>
      <c r="G29" s="7"/>
      <c r="H29" s="7"/>
      <c r="I29" s="7"/>
    </row>
    <row r="30" ht="15" customHeight="1" spans="1:9">
      <c r="A30" s="7"/>
      <c r="B30" s="7"/>
      <c r="C30" s="7"/>
      <c r="D30" s="7"/>
      <c r="E30" s="7"/>
      <c r="F30" s="7"/>
      <c r="G30" s="7"/>
      <c r="H30" s="7"/>
      <c r="I30" s="7"/>
    </row>
    <row r="31" ht="15" customHeight="1" spans="1:9">
      <c r="A31" s="7"/>
      <c r="B31" s="7"/>
      <c r="C31" s="7"/>
      <c r="D31" s="7"/>
      <c r="E31" s="7"/>
      <c r="F31" s="7"/>
      <c r="G31" s="7"/>
      <c r="H31" s="7"/>
      <c r="I31" s="7"/>
    </row>
    <row r="32" ht="15" customHeight="1" spans="1:9">
      <c r="A32" s="7"/>
      <c r="B32" s="7"/>
      <c r="C32" s="7"/>
      <c r="D32" s="7"/>
      <c r="E32" s="7"/>
      <c r="F32" s="7"/>
      <c r="G32" s="7"/>
      <c r="H32" s="7"/>
      <c r="I32" s="7"/>
    </row>
    <row r="33" ht="15" customHeight="1" spans="1:9">
      <c r="A33" s="7"/>
      <c r="B33" s="7"/>
      <c r="C33" s="7"/>
      <c r="D33" s="7"/>
      <c r="E33" s="7"/>
      <c r="F33" s="7"/>
      <c r="G33" s="7"/>
      <c r="H33" s="7"/>
      <c r="I33" s="7"/>
    </row>
    <row r="34" ht="15" customHeight="1" spans="1:9">
      <c r="A34" s="7"/>
      <c r="B34" s="7"/>
      <c r="C34" s="7"/>
      <c r="D34" s="7"/>
      <c r="E34" s="7"/>
      <c r="F34" s="7"/>
      <c r="G34" s="7"/>
      <c r="H34" s="7"/>
      <c r="I34" s="7"/>
    </row>
    <row r="35" ht="15" customHeight="1" spans="1:9">
      <c r="A35" s="7"/>
      <c r="B35" s="7"/>
      <c r="C35" s="7"/>
      <c r="D35" s="7"/>
      <c r="E35" s="7"/>
      <c r="F35" s="7"/>
      <c r="G35" s="7"/>
      <c r="H35" s="7"/>
      <c r="I35" s="7"/>
    </row>
    <row r="36" ht="15" customHeight="1" spans="1:9">
      <c r="A36" s="7"/>
      <c r="B36" s="7"/>
      <c r="C36" s="7"/>
      <c r="D36" s="7"/>
      <c r="E36" s="7"/>
      <c r="F36" s="7"/>
      <c r="G36" s="7"/>
      <c r="H36" s="7"/>
      <c r="I36" s="7"/>
    </row>
    <row r="37" ht="15" customHeight="1" spans="1:9">
      <c r="A37" s="7"/>
      <c r="B37" s="7"/>
      <c r="C37" s="7"/>
      <c r="D37" s="7"/>
      <c r="E37" s="7"/>
      <c r="F37" s="7"/>
      <c r="G37" s="7"/>
      <c r="H37" s="7"/>
      <c r="I37" s="7"/>
    </row>
    <row r="38" ht="15" customHeight="1" spans="1:9">
      <c r="A38" s="7"/>
      <c r="B38" s="7"/>
      <c r="C38" s="7"/>
      <c r="D38" s="7"/>
      <c r="E38" s="7"/>
      <c r="F38" s="7"/>
      <c r="G38" s="7"/>
      <c r="H38" s="7"/>
      <c r="I38" s="7"/>
    </row>
    <row r="39" ht="15" customHeight="1" spans="1:9">
      <c r="A39" s="7"/>
      <c r="B39" s="7"/>
      <c r="C39" s="7"/>
      <c r="D39" s="7"/>
      <c r="E39" s="7"/>
      <c r="F39" s="7"/>
      <c r="G39" s="7"/>
      <c r="H39" s="7"/>
      <c r="I39" s="7"/>
    </row>
    <row r="40" ht="15" customHeight="1" spans="1:9">
      <c r="A40" s="7"/>
      <c r="B40" s="7"/>
      <c r="C40" s="7"/>
      <c r="D40" s="7"/>
      <c r="E40" s="7"/>
      <c r="F40" s="7"/>
      <c r="G40" s="7"/>
      <c r="H40" s="7"/>
      <c r="I40" s="7"/>
    </row>
    <row r="41" ht="15" customHeight="1" spans="1:9">
      <c r="A41" s="7"/>
      <c r="B41" s="7"/>
      <c r="C41" s="7"/>
      <c r="D41" s="7"/>
      <c r="E41" s="7"/>
      <c r="F41" s="7"/>
      <c r="G41" s="7"/>
      <c r="H41" s="7"/>
      <c r="I41" s="7"/>
    </row>
    <row r="42" ht="15" customHeight="1" spans="1:9">
      <c r="A42" s="7"/>
      <c r="B42" s="7"/>
      <c r="C42" s="7"/>
      <c r="D42" s="7"/>
      <c r="E42" s="7"/>
      <c r="F42" s="7"/>
      <c r="G42" s="7"/>
      <c r="H42" s="7"/>
      <c r="I42" s="7"/>
    </row>
    <row r="43" ht="15" customHeight="1" spans="1:9">
      <c r="A43" s="7"/>
      <c r="B43" s="7"/>
      <c r="C43" s="7"/>
      <c r="D43" s="7"/>
      <c r="E43" s="7"/>
      <c r="F43" s="7"/>
      <c r="G43" s="7"/>
      <c r="H43" s="7"/>
      <c r="I43" s="7"/>
    </row>
    <row r="44" ht="15" customHeight="1" spans="1:9">
      <c r="A44" s="7"/>
      <c r="B44" s="7"/>
      <c r="C44" s="7"/>
      <c r="D44" s="7"/>
      <c r="E44" s="7"/>
      <c r="F44" s="7"/>
      <c r="G44" s="7"/>
      <c r="H44" s="7"/>
      <c r="I44" s="7"/>
    </row>
    <row r="45" ht="15" customHeight="1" spans="1:9">
      <c r="A45" s="7"/>
      <c r="B45" s="7"/>
      <c r="C45" s="7"/>
      <c r="D45" s="7"/>
      <c r="E45" s="7"/>
      <c r="F45" s="7"/>
      <c r="G45" s="7"/>
      <c r="H45" s="7"/>
      <c r="I45" s="7"/>
    </row>
    <row r="46" ht="15" customHeight="1" spans="1:9">
      <c r="A46" s="7"/>
      <c r="B46" s="7"/>
      <c r="C46" s="7"/>
      <c r="D46" s="7"/>
      <c r="E46" s="7"/>
      <c r="F46" s="7"/>
      <c r="G46" s="7"/>
      <c r="H46" s="7"/>
      <c r="I46" s="7"/>
    </row>
  </sheetData>
  <mergeCells count="2">
    <mergeCell ref="A1:C1"/>
    <mergeCell ref="A2:C2"/>
  </mergeCells>
  <pageMargins left="0.75" right="0.75" top="1" bottom="1" header="0.509027777777778" footer="0.509027777777778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48"/>
  <sheetViews>
    <sheetView showZeros="0" topLeftCell="A13" workbookViewId="0">
      <selection activeCell="F25" sqref="F25"/>
    </sheetView>
  </sheetViews>
  <sheetFormatPr defaultColWidth="9" defaultRowHeight="12.75"/>
  <cols>
    <col min="1" max="1" width="27.125" style="346" customWidth="1"/>
    <col min="2" max="5" width="17.75" style="346" customWidth="1"/>
    <col min="6" max="6" width="15.125" style="346" customWidth="1"/>
    <col min="7" max="7" width="9" style="346"/>
    <col min="8" max="8" width="9.5" style="346"/>
    <col min="9" max="16384" width="9" style="346"/>
  </cols>
  <sheetData>
    <row r="1" s="186" customFormat="1" ht="24" customHeight="1" spans="1:6">
      <c r="A1" s="33" t="s">
        <v>112</v>
      </c>
      <c r="B1" s="33"/>
      <c r="C1" s="33"/>
      <c r="D1" s="33"/>
      <c r="E1" s="33"/>
      <c r="F1" s="33"/>
    </row>
    <row r="2" s="156" customFormat="1" ht="15" customHeight="1" spans="1:9">
      <c r="A2" s="333" t="s">
        <v>113</v>
      </c>
      <c r="B2" s="282"/>
      <c r="C2" s="282"/>
      <c r="D2" s="282"/>
      <c r="E2" s="347" t="s">
        <v>49</v>
      </c>
      <c r="F2" s="347"/>
      <c r="G2" s="147"/>
      <c r="H2" s="147"/>
      <c r="I2" s="147"/>
    </row>
    <row r="3" s="345" customFormat="1" ht="18" customHeight="1" spans="1:9">
      <c r="A3" s="348" t="s">
        <v>83</v>
      </c>
      <c r="B3" s="180" t="s">
        <v>84</v>
      </c>
      <c r="C3" s="180" t="s">
        <v>85</v>
      </c>
      <c r="D3" s="68" t="s">
        <v>55</v>
      </c>
      <c r="E3" s="68"/>
      <c r="F3" s="68" t="s">
        <v>86</v>
      </c>
      <c r="G3" s="349"/>
      <c r="H3" s="349"/>
      <c r="I3" s="349"/>
    </row>
    <row r="4" s="345" customFormat="1" ht="18" customHeight="1" spans="1:9">
      <c r="A4" s="68"/>
      <c r="B4" s="68"/>
      <c r="C4" s="68"/>
      <c r="D4" s="68" t="s">
        <v>59</v>
      </c>
      <c r="E4" s="68" t="s">
        <v>58</v>
      </c>
      <c r="F4" s="68"/>
      <c r="G4" s="349"/>
      <c r="H4" s="349"/>
      <c r="I4" s="349"/>
    </row>
    <row r="5" ht="18" customHeight="1" spans="1:9">
      <c r="A5" s="350" t="s">
        <v>87</v>
      </c>
      <c r="B5" s="71">
        <v>7098</v>
      </c>
      <c r="C5" s="71">
        <v>7394</v>
      </c>
      <c r="D5" s="65">
        <f t="shared" ref="D5:D18" si="0">(C5/B5-1)*100</f>
        <v>4.1701887855734</v>
      </c>
      <c r="E5" s="71">
        <f t="shared" ref="E5:E18" si="1">C5-B5</f>
        <v>296</v>
      </c>
      <c r="F5" s="71"/>
      <c r="G5" s="203"/>
      <c r="H5" s="147"/>
      <c r="I5" s="203"/>
    </row>
    <row r="6" ht="18" customHeight="1" spans="1:9">
      <c r="A6" s="351" t="s">
        <v>88</v>
      </c>
      <c r="B6" s="71">
        <v>3</v>
      </c>
      <c r="C6" s="71">
        <v>3</v>
      </c>
      <c r="D6" s="65">
        <f t="shared" si="0"/>
        <v>0</v>
      </c>
      <c r="E6" s="71">
        <f t="shared" si="1"/>
        <v>0</v>
      </c>
      <c r="F6" s="71"/>
      <c r="G6" s="203"/>
      <c r="H6" s="203"/>
      <c r="I6" s="203"/>
    </row>
    <row r="7" ht="18" customHeight="1" spans="1:9">
      <c r="A7" s="351" t="s">
        <v>89</v>
      </c>
      <c r="B7" s="71">
        <v>3551</v>
      </c>
      <c r="C7" s="71">
        <v>2892</v>
      </c>
      <c r="D7" s="65">
        <f t="shared" si="0"/>
        <v>-18.5581526330611</v>
      </c>
      <c r="E7" s="71">
        <f t="shared" si="1"/>
        <v>-659</v>
      </c>
      <c r="F7" s="71"/>
      <c r="G7" s="203"/>
      <c r="H7" s="203"/>
      <c r="I7" s="203"/>
    </row>
    <row r="8" ht="18" customHeight="1" spans="1:9">
      <c r="A8" s="351" t="s">
        <v>90</v>
      </c>
      <c r="B8" s="71">
        <v>18083</v>
      </c>
      <c r="C8" s="71">
        <v>20399</v>
      </c>
      <c r="D8" s="65">
        <f t="shared" si="0"/>
        <v>12.8076093568545</v>
      </c>
      <c r="E8" s="71">
        <f t="shared" si="1"/>
        <v>2316</v>
      </c>
      <c r="F8" s="71"/>
      <c r="G8" s="203"/>
      <c r="H8" s="352"/>
      <c r="I8" s="203"/>
    </row>
    <row r="9" ht="18" customHeight="1" spans="1:9">
      <c r="A9" s="351" t="s">
        <v>91</v>
      </c>
      <c r="B9" s="71">
        <v>2553</v>
      </c>
      <c r="C9" s="71">
        <v>338</v>
      </c>
      <c r="D9" s="65">
        <f t="shared" si="0"/>
        <v>-86.7606737171955</v>
      </c>
      <c r="E9" s="71">
        <f t="shared" si="1"/>
        <v>-2215</v>
      </c>
      <c r="F9" s="71"/>
      <c r="G9" s="203"/>
      <c r="H9" s="203"/>
      <c r="I9" s="203"/>
    </row>
    <row r="10" ht="18" customHeight="1" spans="1:9">
      <c r="A10" s="351" t="s">
        <v>92</v>
      </c>
      <c r="B10" s="71">
        <v>680</v>
      </c>
      <c r="C10" s="71">
        <v>541</v>
      </c>
      <c r="D10" s="65">
        <f t="shared" si="0"/>
        <v>-20.4411764705882</v>
      </c>
      <c r="E10" s="71">
        <f t="shared" si="1"/>
        <v>-139</v>
      </c>
      <c r="F10" s="71"/>
      <c r="G10" s="203"/>
      <c r="H10" s="203"/>
      <c r="I10" s="203"/>
    </row>
    <row r="11" ht="18" customHeight="1" spans="1:9">
      <c r="A11" s="351" t="s">
        <v>93</v>
      </c>
      <c r="B11" s="71">
        <v>6860</v>
      </c>
      <c r="C11" s="71">
        <v>9983</v>
      </c>
      <c r="D11" s="65">
        <f t="shared" si="0"/>
        <v>45.5247813411079</v>
      </c>
      <c r="E11" s="71">
        <f t="shared" si="1"/>
        <v>3123</v>
      </c>
      <c r="F11" s="71"/>
      <c r="G11" s="203"/>
      <c r="H11" s="203"/>
      <c r="I11" s="203"/>
    </row>
    <row r="12" ht="18" customHeight="1" spans="1:9">
      <c r="A12" s="351" t="s">
        <v>94</v>
      </c>
      <c r="B12" s="71">
        <v>2355</v>
      </c>
      <c r="C12" s="71">
        <v>3203</v>
      </c>
      <c r="D12" s="65">
        <f t="shared" si="0"/>
        <v>36.0084925690021</v>
      </c>
      <c r="E12" s="71">
        <f t="shared" si="1"/>
        <v>848</v>
      </c>
      <c r="F12" s="71"/>
      <c r="G12" s="203"/>
      <c r="H12" s="203"/>
      <c r="I12" s="203"/>
    </row>
    <row r="13" ht="18" customHeight="1" spans="1:9">
      <c r="A13" s="351" t="s">
        <v>95</v>
      </c>
      <c r="B13" s="71">
        <v>746</v>
      </c>
      <c r="C13" s="71">
        <v>2937</v>
      </c>
      <c r="D13" s="65">
        <f t="shared" si="0"/>
        <v>293.699731903485</v>
      </c>
      <c r="E13" s="71">
        <f t="shared" si="1"/>
        <v>2191</v>
      </c>
      <c r="F13" s="182"/>
      <c r="G13" s="203"/>
      <c r="H13" s="203"/>
      <c r="I13" s="203"/>
    </row>
    <row r="14" ht="18" customHeight="1" spans="1:9">
      <c r="A14" s="351" t="s">
        <v>96</v>
      </c>
      <c r="B14" s="71">
        <v>24329</v>
      </c>
      <c r="C14" s="71">
        <v>25492</v>
      </c>
      <c r="D14" s="65">
        <f t="shared" si="0"/>
        <v>4.78030334169099</v>
      </c>
      <c r="E14" s="71">
        <f t="shared" si="1"/>
        <v>1163</v>
      </c>
      <c r="F14" s="71"/>
      <c r="G14" s="203"/>
      <c r="H14" s="203"/>
      <c r="I14" s="203"/>
    </row>
    <row r="15" ht="18" customHeight="1" spans="1:9">
      <c r="A15" s="351" t="s">
        <v>97</v>
      </c>
      <c r="B15" s="71">
        <v>6402</v>
      </c>
      <c r="C15" s="71">
        <v>7319</v>
      </c>
      <c r="D15" s="65">
        <f t="shared" si="0"/>
        <v>14.3236488597313</v>
      </c>
      <c r="E15" s="71">
        <f t="shared" si="1"/>
        <v>917</v>
      </c>
      <c r="F15" s="71"/>
      <c r="G15" s="203"/>
      <c r="H15" s="203"/>
      <c r="I15" s="203"/>
    </row>
    <row r="16" ht="18" customHeight="1" spans="1:9">
      <c r="A16" s="351" t="s">
        <v>98</v>
      </c>
      <c r="B16" s="71">
        <v>109</v>
      </c>
      <c r="C16" s="71">
        <v>110</v>
      </c>
      <c r="D16" s="65">
        <f t="shared" si="0"/>
        <v>0.917431192660545</v>
      </c>
      <c r="E16" s="71">
        <f t="shared" si="1"/>
        <v>1</v>
      </c>
      <c r="F16" s="71"/>
      <c r="G16" s="203"/>
      <c r="H16" s="203"/>
      <c r="I16" s="203"/>
    </row>
    <row r="17" ht="18" customHeight="1" spans="1:9">
      <c r="A17" s="351" t="s">
        <v>99</v>
      </c>
      <c r="B17" s="71">
        <v>13428</v>
      </c>
      <c r="C17" s="71">
        <v>3618</v>
      </c>
      <c r="D17" s="65">
        <f t="shared" si="0"/>
        <v>-73.0563002680965</v>
      </c>
      <c r="E17" s="71">
        <f t="shared" si="1"/>
        <v>-9810</v>
      </c>
      <c r="F17" s="71"/>
      <c r="G17" s="203"/>
      <c r="H17" s="203"/>
      <c r="I17" s="203"/>
    </row>
    <row r="18" ht="18" customHeight="1" spans="1:9">
      <c r="A18" s="351" t="s">
        <v>100</v>
      </c>
      <c r="B18" s="71">
        <v>2412</v>
      </c>
      <c r="C18" s="71">
        <v>38</v>
      </c>
      <c r="D18" s="65">
        <f t="shared" si="0"/>
        <v>-98.424543946932</v>
      </c>
      <c r="E18" s="71">
        <f t="shared" si="1"/>
        <v>-2374</v>
      </c>
      <c r="F18" s="71"/>
      <c r="G18" s="203"/>
      <c r="H18" s="203"/>
      <c r="I18" s="203"/>
    </row>
    <row r="19" ht="18" customHeight="1" spans="1:9">
      <c r="A19" s="351" t="s">
        <v>101</v>
      </c>
      <c r="B19" s="71"/>
      <c r="C19" s="71">
        <v>7</v>
      </c>
      <c r="D19" s="65"/>
      <c r="E19" s="71"/>
      <c r="F19" s="71"/>
      <c r="G19" s="203"/>
      <c r="H19" s="203"/>
      <c r="I19" s="203"/>
    </row>
    <row r="20" ht="18" customHeight="1" spans="1:9">
      <c r="A20" s="351" t="s">
        <v>102</v>
      </c>
      <c r="B20" s="71">
        <v>934</v>
      </c>
      <c r="C20" s="71">
        <v>353</v>
      </c>
      <c r="D20" s="65">
        <f t="shared" ref="D20:D22" si="2">(C20/B20-1)*100</f>
        <v>-62.2055674518201</v>
      </c>
      <c r="E20" s="71">
        <f t="shared" ref="E20:E22" si="3">C20-B20</f>
        <v>-581</v>
      </c>
      <c r="F20" s="71"/>
      <c r="G20" s="203"/>
      <c r="H20" s="203"/>
      <c r="I20" s="203"/>
    </row>
    <row r="21" ht="18" customHeight="1" spans="1:9">
      <c r="A21" s="351" t="s">
        <v>103</v>
      </c>
      <c r="B21" s="71">
        <v>4081</v>
      </c>
      <c r="C21" s="71">
        <v>19985</v>
      </c>
      <c r="D21" s="65">
        <f t="shared" si="2"/>
        <v>389.708404802744</v>
      </c>
      <c r="E21" s="71">
        <f t="shared" si="3"/>
        <v>15904</v>
      </c>
      <c r="F21" s="71"/>
      <c r="G21" s="203"/>
      <c r="H21" s="203"/>
      <c r="I21" s="203"/>
    </row>
    <row r="22" ht="18" customHeight="1" spans="1:9">
      <c r="A22" s="351" t="s">
        <v>104</v>
      </c>
      <c r="B22" s="71">
        <v>2</v>
      </c>
      <c r="C22" s="71"/>
      <c r="D22" s="65">
        <f t="shared" si="2"/>
        <v>-100</v>
      </c>
      <c r="E22" s="71">
        <f t="shared" si="3"/>
        <v>-2</v>
      </c>
      <c r="F22" s="71"/>
      <c r="G22" s="203"/>
      <c r="H22" s="203"/>
      <c r="I22" s="203"/>
    </row>
    <row r="23" ht="18" customHeight="1" spans="1:9">
      <c r="A23" s="351" t="s">
        <v>105</v>
      </c>
      <c r="B23" s="71"/>
      <c r="C23" s="71">
        <v>494</v>
      </c>
      <c r="D23" s="65"/>
      <c r="E23" s="71"/>
      <c r="F23" s="71"/>
      <c r="G23" s="203"/>
      <c r="H23" s="203"/>
      <c r="I23" s="203"/>
    </row>
    <row r="24" ht="18" customHeight="1" spans="1:9">
      <c r="A24" s="351" t="s">
        <v>106</v>
      </c>
      <c r="B24" s="71">
        <v>2129</v>
      </c>
      <c r="C24" s="71">
        <v>4849</v>
      </c>
      <c r="D24" s="65">
        <f t="shared" ref="D24:D27" si="4">(C24/B24-1)*100</f>
        <v>127.75951150775</v>
      </c>
      <c r="E24" s="71">
        <f t="shared" ref="E24:E26" si="5">C24-B24</f>
        <v>2720</v>
      </c>
      <c r="F24" s="71"/>
      <c r="G24" s="203"/>
      <c r="H24" s="203"/>
      <c r="I24" s="203"/>
    </row>
    <row r="25" ht="18" customHeight="1" spans="1:9">
      <c r="A25" s="351" t="s">
        <v>107</v>
      </c>
      <c r="B25" s="71">
        <v>91</v>
      </c>
      <c r="C25" s="71">
        <v>5</v>
      </c>
      <c r="D25" s="65">
        <f t="shared" si="4"/>
        <v>-94.5054945054945</v>
      </c>
      <c r="E25" s="71">
        <f t="shared" si="5"/>
        <v>-86</v>
      </c>
      <c r="F25" s="71"/>
      <c r="G25" s="203"/>
      <c r="H25" s="203"/>
      <c r="I25" s="203"/>
    </row>
    <row r="26" ht="18" customHeight="1" spans="1:9">
      <c r="A26" s="351" t="s">
        <v>108</v>
      </c>
      <c r="B26" s="71">
        <v>170</v>
      </c>
      <c r="C26" s="71">
        <v>351</v>
      </c>
      <c r="D26" s="65">
        <f t="shared" si="4"/>
        <v>106.470588235294</v>
      </c>
      <c r="E26" s="71">
        <f t="shared" si="5"/>
        <v>181</v>
      </c>
      <c r="F26" s="182"/>
      <c r="G26" s="203"/>
      <c r="H26" s="203"/>
      <c r="I26" s="203"/>
    </row>
    <row r="27" ht="18" customHeight="1" spans="1:9">
      <c r="A27" s="68" t="s">
        <v>109</v>
      </c>
      <c r="B27" s="68">
        <f>SUM(B5:B26)</f>
        <v>96016</v>
      </c>
      <c r="C27" s="68">
        <f>SUM(C5:C26)</f>
        <v>110311</v>
      </c>
      <c r="D27" s="353">
        <f t="shared" si="4"/>
        <v>14.8881436427262</v>
      </c>
      <c r="E27" s="68">
        <f>SUM(C27-B27)</f>
        <v>14295</v>
      </c>
      <c r="F27" s="68"/>
      <c r="G27" s="203"/>
      <c r="H27" s="203"/>
      <c r="I27" s="203"/>
    </row>
    <row r="28" ht="15" customHeight="1" spans="1:9">
      <c r="A28" s="203"/>
      <c r="B28" s="203"/>
      <c r="C28" s="203"/>
      <c r="D28" s="203"/>
      <c r="E28" s="203"/>
      <c r="F28" s="203"/>
      <c r="G28" s="203"/>
      <c r="H28" s="203"/>
      <c r="I28" s="203"/>
    </row>
    <row r="29" ht="15" customHeight="1" spans="1:9">
      <c r="A29" s="203"/>
      <c r="B29" s="203"/>
      <c r="C29" s="203"/>
      <c r="D29" s="203"/>
      <c r="E29" s="203"/>
      <c r="F29" s="203"/>
      <c r="G29" s="203"/>
      <c r="H29" s="203"/>
      <c r="I29" s="203"/>
    </row>
    <row r="30" ht="15" customHeight="1" spans="1:9">
      <c r="A30" s="203"/>
      <c r="B30" s="203"/>
      <c r="C30" s="203"/>
      <c r="D30" s="203"/>
      <c r="E30" s="203"/>
      <c r="F30" s="203"/>
      <c r="G30" s="203"/>
      <c r="H30" s="203"/>
      <c r="I30" s="203"/>
    </row>
    <row r="31" ht="15" customHeight="1" spans="1:9">
      <c r="A31" s="203"/>
      <c r="B31" s="203"/>
      <c r="C31" s="203"/>
      <c r="D31" s="203"/>
      <c r="E31" s="203"/>
      <c r="F31" s="203"/>
      <c r="G31" s="203"/>
      <c r="H31" s="203"/>
      <c r="I31" s="203"/>
    </row>
    <row r="32" ht="15" customHeight="1" spans="1:9">
      <c r="A32" s="203"/>
      <c r="B32" s="203"/>
      <c r="C32" s="203"/>
      <c r="D32" s="203"/>
      <c r="E32" s="203"/>
      <c r="F32" s="203"/>
      <c r="G32" s="203"/>
      <c r="H32" s="203"/>
      <c r="I32" s="203"/>
    </row>
    <row r="33" ht="15" customHeight="1" spans="1:9">
      <c r="A33" s="203"/>
      <c r="B33" s="203"/>
      <c r="C33" s="203"/>
      <c r="D33" s="203"/>
      <c r="E33" s="203"/>
      <c r="F33" s="203"/>
      <c r="G33" s="203"/>
      <c r="H33" s="203"/>
      <c r="I33" s="203"/>
    </row>
    <row r="34" ht="15" customHeight="1" spans="1:9">
      <c r="A34" s="203"/>
      <c r="B34" s="203"/>
      <c r="C34" s="203"/>
      <c r="D34" s="203"/>
      <c r="E34" s="203"/>
      <c r="F34" s="203"/>
      <c r="G34" s="203"/>
      <c r="H34" s="203"/>
      <c r="I34" s="203"/>
    </row>
    <row r="35" ht="15" customHeight="1" spans="1:9">
      <c r="A35" s="203"/>
      <c r="B35" s="203"/>
      <c r="C35" s="203"/>
      <c r="D35" s="203"/>
      <c r="E35" s="203"/>
      <c r="F35" s="203"/>
      <c r="G35" s="203"/>
      <c r="H35" s="203"/>
      <c r="I35" s="203"/>
    </row>
    <row r="36" ht="15" customHeight="1" spans="1:9">
      <c r="A36" s="203"/>
      <c r="B36" s="203"/>
      <c r="C36" s="203"/>
      <c r="D36" s="203"/>
      <c r="E36" s="203"/>
      <c r="F36" s="203"/>
      <c r="G36" s="203"/>
      <c r="H36" s="203"/>
      <c r="I36" s="203"/>
    </row>
    <row r="37" ht="15" customHeight="1" spans="1:9">
      <c r="A37" s="203"/>
      <c r="B37" s="203"/>
      <c r="C37" s="203"/>
      <c r="D37" s="203"/>
      <c r="E37" s="203"/>
      <c r="F37" s="203"/>
      <c r="G37" s="203"/>
      <c r="H37" s="203"/>
      <c r="I37" s="203"/>
    </row>
    <row r="38" ht="15" customHeight="1" spans="1:9">
      <c r="A38" s="203"/>
      <c r="B38" s="203"/>
      <c r="C38" s="203"/>
      <c r="D38" s="203"/>
      <c r="E38" s="203"/>
      <c r="F38" s="203"/>
      <c r="G38" s="203"/>
      <c r="H38" s="203"/>
      <c r="I38" s="203"/>
    </row>
    <row r="39" ht="15" customHeight="1" spans="1:9">
      <c r="A39" s="203"/>
      <c r="B39" s="203"/>
      <c r="C39" s="203"/>
      <c r="D39" s="203"/>
      <c r="E39" s="203"/>
      <c r="F39" s="203"/>
      <c r="G39" s="203"/>
      <c r="H39" s="203"/>
      <c r="I39" s="203"/>
    </row>
    <row r="40" ht="15" customHeight="1" spans="1:9">
      <c r="A40" s="203"/>
      <c r="B40" s="203"/>
      <c r="C40" s="203"/>
      <c r="D40" s="203"/>
      <c r="E40" s="203"/>
      <c r="F40" s="203"/>
      <c r="G40" s="203"/>
      <c r="H40" s="203"/>
      <c r="I40" s="203"/>
    </row>
    <row r="41" ht="15" customHeight="1" spans="1:9">
      <c r="A41" s="203"/>
      <c r="B41" s="203"/>
      <c r="C41" s="203"/>
      <c r="D41" s="203"/>
      <c r="E41" s="203"/>
      <c r="F41" s="203"/>
      <c r="G41" s="203"/>
      <c r="H41" s="203"/>
      <c r="I41" s="203"/>
    </row>
    <row r="42" ht="15" customHeight="1" spans="1:9">
      <c r="A42" s="203"/>
      <c r="B42" s="203"/>
      <c r="C42" s="203"/>
      <c r="D42" s="203"/>
      <c r="E42" s="203"/>
      <c r="F42" s="203"/>
      <c r="G42" s="203"/>
      <c r="H42" s="203"/>
      <c r="I42" s="203"/>
    </row>
    <row r="43" ht="15" customHeight="1" spans="1:9">
      <c r="A43" s="203"/>
      <c r="B43" s="203"/>
      <c r="C43" s="203"/>
      <c r="D43" s="203"/>
      <c r="E43" s="203"/>
      <c r="F43" s="203"/>
      <c r="G43" s="203"/>
      <c r="H43" s="203"/>
      <c r="I43" s="203"/>
    </row>
    <row r="44" ht="15" customHeight="1" spans="1:9">
      <c r="A44" s="203"/>
      <c r="B44" s="203"/>
      <c r="C44" s="203"/>
      <c r="D44" s="203"/>
      <c r="E44" s="203"/>
      <c r="F44" s="203"/>
      <c r="G44" s="203"/>
      <c r="H44" s="203"/>
      <c r="I44" s="203"/>
    </row>
    <row r="45" ht="15" customHeight="1" spans="1:9">
      <c r="A45" s="203"/>
      <c r="B45" s="203"/>
      <c r="C45" s="203"/>
      <c r="D45" s="203"/>
      <c r="E45" s="203"/>
      <c r="F45" s="203"/>
      <c r="G45" s="203"/>
      <c r="H45" s="203"/>
      <c r="I45" s="203"/>
    </row>
    <row r="46" ht="15" customHeight="1" spans="1:9">
      <c r="A46" s="203"/>
      <c r="B46" s="203"/>
      <c r="C46" s="203"/>
      <c r="D46" s="203"/>
      <c r="E46" s="203"/>
      <c r="F46" s="203"/>
      <c r="G46" s="203"/>
      <c r="H46" s="203"/>
      <c r="I46" s="203"/>
    </row>
    <row r="47" ht="15" customHeight="1" spans="1:9">
      <c r="A47" s="203"/>
      <c r="B47" s="203"/>
      <c r="C47" s="203"/>
      <c r="D47" s="203"/>
      <c r="E47" s="203"/>
      <c r="F47" s="203"/>
      <c r="G47" s="203"/>
      <c r="H47" s="203"/>
      <c r="I47" s="203"/>
    </row>
    <row r="48" ht="15" customHeight="1" spans="1:9">
      <c r="A48" s="203"/>
      <c r="B48" s="203"/>
      <c r="C48" s="203"/>
      <c r="D48" s="203"/>
      <c r="E48" s="203"/>
      <c r="F48" s="203"/>
      <c r="G48" s="203"/>
      <c r="H48" s="203"/>
      <c r="I48" s="203"/>
    </row>
  </sheetData>
  <mergeCells count="7">
    <mergeCell ref="A1:F1"/>
    <mergeCell ref="E2:F2"/>
    <mergeCell ref="D3:E3"/>
    <mergeCell ref="A3:A4"/>
    <mergeCell ref="B3:B4"/>
    <mergeCell ref="C3:C4"/>
    <mergeCell ref="F3:F4"/>
  </mergeCells>
  <printOptions horizontalCentered="1"/>
  <pageMargins left="0.788888888888889" right="0.984027777777778" top="0.669444444444445" bottom="0.36875" header="0.507638888888889" footer="0.2"/>
  <pageSetup paperSize="9" orientation="landscape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80"/>
  <sheetViews>
    <sheetView workbookViewId="0">
      <pane ySplit="3" topLeftCell="A25" activePane="bottomLeft" state="frozenSplit"/>
      <selection/>
      <selection pane="bottomLeft" activeCell="G50" sqref="G50"/>
    </sheetView>
  </sheetViews>
  <sheetFormatPr defaultColWidth="9" defaultRowHeight="20.1" customHeight="1"/>
  <cols>
    <col min="1" max="1" width="33.25" style="329" customWidth="1"/>
    <col min="2" max="2" width="13.125" style="329" customWidth="1"/>
    <col min="3" max="3" width="13.25" style="329" customWidth="1"/>
    <col min="4" max="4" width="16.5" style="329" customWidth="1"/>
    <col min="5" max="16384" width="9" style="329"/>
  </cols>
  <sheetData>
    <row r="1" ht="25.15" customHeight="1" spans="1:9">
      <c r="A1" s="330" t="s">
        <v>114</v>
      </c>
      <c r="B1" s="330"/>
      <c r="C1" s="330"/>
      <c r="D1" s="330"/>
      <c r="E1" s="331"/>
      <c r="F1" s="331"/>
      <c r="G1" s="332"/>
      <c r="H1" s="332"/>
      <c r="I1" s="332"/>
    </row>
    <row r="2" s="327" customFormat="1" ht="14.25" customHeight="1" spans="1:9">
      <c r="A2" s="333" t="s">
        <v>115</v>
      </c>
      <c r="B2" s="334"/>
      <c r="C2" s="334"/>
      <c r="D2" s="335" t="s">
        <v>49</v>
      </c>
      <c r="E2" s="336"/>
      <c r="F2" s="336"/>
      <c r="G2" s="336"/>
      <c r="H2" s="336"/>
      <c r="I2" s="336"/>
    </row>
    <row r="3" s="328" customFormat="1" ht="27" customHeight="1" spans="1:9">
      <c r="A3" s="337" t="s">
        <v>116</v>
      </c>
      <c r="B3" s="337" t="s">
        <v>85</v>
      </c>
      <c r="C3" s="337" t="s">
        <v>117</v>
      </c>
      <c r="D3" s="337" t="s">
        <v>118</v>
      </c>
      <c r="E3" s="338"/>
      <c r="F3" s="338"/>
      <c r="G3" s="338"/>
      <c r="H3" s="338"/>
      <c r="I3" s="338"/>
    </row>
    <row r="4" s="328" customFormat="1" ht="16.9" customHeight="1" spans="1:9">
      <c r="A4" s="339" t="s">
        <v>60</v>
      </c>
      <c r="B4" s="71">
        <f>SUM(B5:B18)</f>
        <v>27146</v>
      </c>
      <c r="C4" s="63">
        <f>SUM(C5:C19)</f>
        <v>25322</v>
      </c>
      <c r="D4" s="340">
        <f t="shared" ref="D4:D17" si="0">C4/B4-1</f>
        <v>-0.0671922198482281</v>
      </c>
      <c r="E4" s="338"/>
      <c r="F4" s="338"/>
      <c r="G4" s="338"/>
      <c r="H4" s="338"/>
      <c r="I4" s="338"/>
    </row>
    <row r="5" s="328" customFormat="1" ht="16.9" customHeight="1" spans="1:9">
      <c r="A5" s="339" t="s">
        <v>119</v>
      </c>
      <c r="B5" s="71">
        <v>6571</v>
      </c>
      <c r="C5" s="63">
        <v>6250</v>
      </c>
      <c r="D5" s="340">
        <f t="shared" si="0"/>
        <v>-0.0488510120225232</v>
      </c>
      <c r="E5" s="338"/>
      <c r="F5" s="338"/>
      <c r="G5" s="338"/>
      <c r="H5" s="338"/>
      <c r="I5" s="338"/>
    </row>
    <row r="6" s="328" customFormat="1" ht="16.9" customHeight="1" spans="1:9">
      <c r="A6" s="339" t="s">
        <v>120</v>
      </c>
      <c r="B6" s="63"/>
      <c r="C6" s="63"/>
      <c r="D6" s="340"/>
      <c r="E6" s="338"/>
      <c r="F6" s="338"/>
      <c r="G6" s="338"/>
      <c r="H6" s="338"/>
      <c r="I6" s="338"/>
    </row>
    <row r="7" s="328" customFormat="1" ht="16.9" customHeight="1" spans="1:9">
      <c r="A7" s="339" t="s">
        <v>62</v>
      </c>
      <c r="B7" s="71">
        <v>895</v>
      </c>
      <c r="C7" s="63">
        <v>830</v>
      </c>
      <c r="D7" s="340">
        <f t="shared" si="0"/>
        <v>-0.0726256983240223</v>
      </c>
      <c r="E7" s="338"/>
      <c r="F7" s="338"/>
      <c r="G7" s="338"/>
      <c r="H7" s="338"/>
      <c r="I7" s="338"/>
    </row>
    <row r="8" s="328" customFormat="1" ht="16.9" customHeight="1" spans="1:9">
      <c r="A8" s="339" t="s">
        <v>63</v>
      </c>
      <c r="B8" s="71">
        <v>609</v>
      </c>
      <c r="C8" s="63">
        <v>600</v>
      </c>
      <c r="D8" s="340">
        <f t="shared" si="0"/>
        <v>-0.0147783251231527</v>
      </c>
      <c r="E8" s="338"/>
      <c r="F8" s="338"/>
      <c r="G8" s="338"/>
      <c r="H8" s="338"/>
      <c r="I8" s="338"/>
    </row>
    <row r="9" s="328" customFormat="1" ht="16.9" customHeight="1" spans="1:9">
      <c r="A9" s="339" t="s">
        <v>64</v>
      </c>
      <c r="B9" s="71">
        <v>113</v>
      </c>
      <c r="C9" s="63">
        <v>104</v>
      </c>
      <c r="D9" s="340">
        <f t="shared" si="0"/>
        <v>-0.0796460176991151</v>
      </c>
      <c r="E9" s="338"/>
      <c r="F9" s="338"/>
      <c r="G9" s="338"/>
      <c r="H9" s="338"/>
      <c r="I9" s="338"/>
    </row>
    <row r="10" s="328" customFormat="1" ht="16.9" customHeight="1" spans="1:9">
      <c r="A10" s="339" t="s">
        <v>70</v>
      </c>
      <c r="B10" s="71">
        <v>690</v>
      </c>
      <c r="C10" s="63">
        <v>1888</v>
      </c>
      <c r="D10" s="340">
        <f t="shared" si="0"/>
        <v>1.73623188405797</v>
      </c>
      <c r="E10" s="338"/>
      <c r="F10" s="338"/>
      <c r="G10" s="338"/>
      <c r="H10" s="338"/>
      <c r="I10" s="338"/>
    </row>
    <row r="11" s="328" customFormat="1" ht="16.9" customHeight="1" spans="1:9">
      <c r="A11" s="339" t="s">
        <v>65</v>
      </c>
      <c r="B11" s="71">
        <v>459</v>
      </c>
      <c r="C11" s="63">
        <v>700</v>
      </c>
      <c r="D11" s="340">
        <f t="shared" si="0"/>
        <v>0.525054466230937</v>
      </c>
      <c r="E11" s="338"/>
      <c r="F11" s="338"/>
      <c r="G11" s="338"/>
      <c r="H11" s="338"/>
      <c r="I11" s="338"/>
    </row>
    <row r="12" s="328" customFormat="1" ht="16.9" customHeight="1" spans="1:9">
      <c r="A12" s="339" t="s">
        <v>66</v>
      </c>
      <c r="B12" s="71">
        <v>605</v>
      </c>
      <c r="C12" s="63">
        <v>480</v>
      </c>
      <c r="D12" s="340">
        <f t="shared" si="0"/>
        <v>-0.206611570247934</v>
      </c>
      <c r="E12" s="338"/>
      <c r="F12" s="338"/>
      <c r="G12" s="338"/>
      <c r="H12" s="338"/>
      <c r="I12" s="338"/>
    </row>
    <row r="13" s="328" customFormat="1" ht="16.9" customHeight="1" spans="1:9">
      <c r="A13" s="339" t="s">
        <v>67</v>
      </c>
      <c r="B13" s="71">
        <v>4024</v>
      </c>
      <c r="C13" s="63">
        <v>610</v>
      </c>
      <c r="D13" s="340">
        <f t="shared" si="0"/>
        <v>-0.848409542743539</v>
      </c>
      <c r="E13" s="338"/>
      <c r="F13" s="338"/>
      <c r="G13" s="338"/>
      <c r="H13" s="338"/>
      <c r="I13" s="338"/>
    </row>
    <row r="14" s="328" customFormat="1" ht="16.9" customHeight="1" spans="1:9">
      <c r="A14" s="339" t="s">
        <v>68</v>
      </c>
      <c r="B14" s="71">
        <v>509</v>
      </c>
      <c r="C14" s="63">
        <v>3800</v>
      </c>
      <c r="D14" s="340">
        <f t="shared" si="0"/>
        <v>6.46561886051081</v>
      </c>
      <c r="E14" s="338"/>
      <c r="F14" s="338"/>
      <c r="G14" s="338"/>
      <c r="H14" s="338"/>
      <c r="I14" s="338"/>
    </row>
    <row r="15" s="328" customFormat="1" ht="16.9" customHeight="1" spans="1:9">
      <c r="A15" s="339" t="s">
        <v>121</v>
      </c>
      <c r="B15" s="71">
        <v>1797</v>
      </c>
      <c r="C15" s="63">
        <v>500</v>
      </c>
      <c r="D15" s="340">
        <f t="shared" si="0"/>
        <v>-0.721758486366166</v>
      </c>
      <c r="E15" s="338"/>
      <c r="F15" s="338"/>
      <c r="G15" s="338"/>
      <c r="H15" s="338"/>
      <c r="I15" s="338"/>
    </row>
    <row r="16" s="328" customFormat="1" ht="16.9" customHeight="1" spans="1:9">
      <c r="A16" s="339" t="s">
        <v>71</v>
      </c>
      <c r="B16" s="71">
        <v>3074</v>
      </c>
      <c r="C16" s="63">
        <v>2900</v>
      </c>
      <c r="D16" s="340">
        <f t="shared" si="0"/>
        <v>-0.0566037735849056</v>
      </c>
      <c r="E16" s="338"/>
      <c r="F16" s="338"/>
      <c r="G16" s="338"/>
      <c r="H16" s="338"/>
      <c r="I16" s="338"/>
    </row>
    <row r="17" s="328" customFormat="1" ht="16.9" customHeight="1" spans="1:9">
      <c r="A17" s="339" t="s">
        <v>72</v>
      </c>
      <c r="B17" s="71">
        <v>7783</v>
      </c>
      <c r="C17" s="63">
        <v>6660</v>
      </c>
      <c r="D17" s="340">
        <f t="shared" si="0"/>
        <v>-0.144288834639599</v>
      </c>
      <c r="E17" s="338"/>
      <c r="F17" s="338"/>
      <c r="G17" s="338"/>
      <c r="H17" s="338"/>
      <c r="I17" s="338"/>
    </row>
    <row r="18" s="328" customFormat="1" ht="16.9" customHeight="1" spans="1:9">
      <c r="A18" s="339" t="s">
        <v>122</v>
      </c>
      <c r="B18" s="71">
        <v>17</v>
      </c>
      <c r="C18" s="63"/>
      <c r="D18" s="340"/>
      <c r="E18" s="338"/>
      <c r="F18" s="338"/>
      <c r="G18" s="338"/>
      <c r="H18" s="338"/>
      <c r="I18" s="338"/>
    </row>
    <row r="19" s="328" customFormat="1" ht="16.9" customHeight="1" spans="1:9">
      <c r="A19" s="339" t="s">
        <v>123</v>
      </c>
      <c r="B19" s="63"/>
      <c r="C19" s="63"/>
      <c r="D19" s="340"/>
      <c r="E19" s="338"/>
      <c r="F19" s="338"/>
      <c r="G19" s="338"/>
      <c r="H19" s="338"/>
      <c r="I19" s="338"/>
    </row>
    <row r="20" s="328" customFormat="1" ht="16.9" customHeight="1" spans="1:9">
      <c r="A20" s="341" t="s">
        <v>74</v>
      </c>
      <c r="B20" s="282">
        <f>SUM(B21:B26)</f>
        <v>1494</v>
      </c>
      <c r="C20" s="342">
        <f>SUM(C21:C26)</f>
        <v>4468</v>
      </c>
      <c r="D20" s="340">
        <f t="shared" ref="D20:D23" si="1">C20/B20-1</f>
        <v>1.99062918340027</v>
      </c>
      <c r="E20" s="338"/>
      <c r="F20" s="338"/>
      <c r="G20" s="338"/>
      <c r="H20" s="338"/>
      <c r="I20" s="338"/>
    </row>
    <row r="21" s="328" customFormat="1" ht="16.9" customHeight="1" spans="1:9">
      <c r="A21" s="339" t="s">
        <v>75</v>
      </c>
      <c r="B21" s="71">
        <v>996</v>
      </c>
      <c r="C21" s="63">
        <v>2828</v>
      </c>
      <c r="D21" s="340">
        <f t="shared" si="1"/>
        <v>1.83935742971888</v>
      </c>
      <c r="E21" s="338"/>
      <c r="F21" s="338"/>
      <c r="G21" s="338"/>
      <c r="H21" s="338"/>
      <c r="I21" s="338"/>
    </row>
    <row r="22" s="328" customFormat="1" ht="16.9" customHeight="1" spans="1:9">
      <c r="A22" s="339" t="s">
        <v>76</v>
      </c>
      <c r="B22" s="71">
        <v>86</v>
      </c>
      <c r="C22" s="63">
        <v>500</v>
      </c>
      <c r="D22" s="340">
        <f t="shared" si="1"/>
        <v>4.81395348837209</v>
      </c>
      <c r="E22" s="338"/>
      <c r="F22" s="338"/>
      <c r="G22" s="338"/>
      <c r="H22" s="338"/>
      <c r="I22" s="338"/>
    </row>
    <row r="23" s="328" customFormat="1" ht="16.9" customHeight="1" spans="1:9">
      <c r="A23" s="339" t="s">
        <v>77</v>
      </c>
      <c r="B23" s="71">
        <v>375</v>
      </c>
      <c r="C23" s="63">
        <v>400</v>
      </c>
      <c r="D23" s="340">
        <f t="shared" si="1"/>
        <v>0.0666666666666667</v>
      </c>
      <c r="E23" s="338"/>
      <c r="F23" s="338"/>
      <c r="G23" s="338"/>
      <c r="H23" s="338"/>
      <c r="I23" s="338"/>
    </row>
    <row r="24" s="328" customFormat="1" ht="16.9" customHeight="1" spans="1:9">
      <c r="A24" s="339" t="s">
        <v>78</v>
      </c>
      <c r="B24" s="71"/>
      <c r="C24" s="63"/>
      <c r="D24" s="340"/>
      <c r="E24" s="338"/>
      <c r="F24" s="338"/>
      <c r="G24" s="338"/>
      <c r="H24" s="338"/>
      <c r="I24" s="338"/>
    </row>
    <row r="25" s="328" customFormat="1" ht="16.9" customHeight="1" spans="1:9">
      <c r="A25" s="339" t="s">
        <v>124</v>
      </c>
      <c r="B25" s="71">
        <v>37</v>
      </c>
      <c r="C25" s="63">
        <v>740</v>
      </c>
      <c r="D25" s="340">
        <f>C25/B25-1</f>
        <v>19</v>
      </c>
      <c r="E25" s="338"/>
      <c r="F25" s="338"/>
      <c r="G25" s="338"/>
      <c r="H25" s="338"/>
      <c r="I25" s="338"/>
    </row>
    <row r="26" s="328" customFormat="1" ht="16.9" customHeight="1" spans="1:9">
      <c r="A26" s="343" t="s">
        <v>125</v>
      </c>
      <c r="B26" s="63"/>
      <c r="C26" s="63"/>
      <c r="D26" s="340"/>
      <c r="E26" s="338"/>
      <c r="F26" s="338"/>
      <c r="G26" s="338"/>
      <c r="H26" s="338"/>
      <c r="I26" s="338"/>
    </row>
    <row r="27" s="328" customFormat="1" ht="16.9" customHeight="1" spans="1:9">
      <c r="A27" s="344" t="s">
        <v>126</v>
      </c>
      <c r="B27" s="63">
        <f>B4+B20</f>
        <v>28640</v>
      </c>
      <c r="C27" s="63">
        <f>C4+C20</f>
        <v>29790</v>
      </c>
      <c r="D27" s="340">
        <f>C27/B27-1</f>
        <v>0.0401536312849162</v>
      </c>
      <c r="E27" s="338"/>
      <c r="F27" s="338"/>
      <c r="G27" s="338"/>
      <c r="H27" s="338"/>
      <c r="I27" s="338"/>
    </row>
    <row r="28" s="328" customFormat="1" ht="16.9" customHeight="1" spans="1:9">
      <c r="A28" s="339" t="s">
        <v>127</v>
      </c>
      <c r="B28" s="63"/>
      <c r="C28" s="63">
        <f>C29</f>
        <v>35978</v>
      </c>
      <c r="D28" s="339"/>
      <c r="E28" s="338"/>
      <c r="F28" s="338"/>
      <c r="G28" s="338"/>
      <c r="H28" s="338"/>
      <c r="I28" s="338"/>
    </row>
    <row r="29" s="328" customFormat="1" ht="16.9" customHeight="1" spans="1:9">
      <c r="A29" s="339" t="s">
        <v>128</v>
      </c>
      <c r="B29" s="63"/>
      <c r="C29" s="63">
        <f>C30+C31+C32</f>
        <v>35978</v>
      </c>
      <c r="D29" s="339"/>
      <c r="E29" s="338"/>
      <c r="F29" s="338"/>
      <c r="G29" s="338"/>
      <c r="H29" s="338"/>
      <c r="I29" s="338"/>
    </row>
    <row r="30" s="328" customFormat="1" ht="16.9" customHeight="1" spans="1:9">
      <c r="A30" s="339" t="s">
        <v>129</v>
      </c>
      <c r="B30" s="63"/>
      <c r="C30" s="63">
        <v>1187</v>
      </c>
      <c r="D30" s="339"/>
      <c r="E30" s="338"/>
      <c r="F30" s="338"/>
      <c r="G30" s="338"/>
      <c r="H30" s="338"/>
      <c r="I30" s="338"/>
    </row>
    <row r="31" s="328" customFormat="1" ht="16.9" customHeight="1" spans="1:9">
      <c r="A31" s="339" t="s">
        <v>130</v>
      </c>
      <c r="B31" s="63"/>
      <c r="C31" s="63">
        <v>7791</v>
      </c>
      <c r="D31" s="339"/>
      <c r="E31" s="338"/>
      <c r="F31" s="338"/>
      <c r="G31" s="338"/>
      <c r="H31" s="338"/>
      <c r="I31" s="338"/>
    </row>
    <row r="32" s="328" customFormat="1" ht="16.9" customHeight="1" spans="1:9">
      <c r="A32" s="339" t="s">
        <v>131</v>
      </c>
      <c r="B32" s="63"/>
      <c r="C32" s="63">
        <v>27000</v>
      </c>
      <c r="D32" s="339"/>
      <c r="E32" s="338"/>
      <c r="F32" s="338"/>
      <c r="G32" s="338"/>
      <c r="H32" s="338"/>
      <c r="I32" s="338"/>
    </row>
    <row r="33" s="328" customFormat="1" ht="16.9" customHeight="1" spans="1:9">
      <c r="A33" s="339" t="s">
        <v>132</v>
      </c>
      <c r="B33" s="63"/>
      <c r="C33" s="63">
        <v>1140</v>
      </c>
      <c r="D33" s="339"/>
      <c r="E33" s="338"/>
      <c r="F33" s="338"/>
      <c r="G33" s="338"/>
      <c r="H33" s="338"/>
      <c r="I33" s="338"/>
    </row>
    <row r="34" s="328" customFormat="1" ht="16.9" customHeight="1" spans="1:9">
      <c r="A34" s="339" t="s">
        <v>133</v>
      </c>
      <c r="B34" s="63"/>
      <c r="C34" s="63">
        <f>C35+C36+C37</f>
        <v>19154</v>
      </c>
      <c r="D34" s="339"/>
      <c r="E34" s="338"/>
      <c r="F34" s="338"/>
      <c r="G34" s="338"/>
      <c r="H34" s="338"/>
      <c r="I34" s="338"/>
    </row>
    <row r="35" s="328" customFormat="1" ht="16.9" customHeight="1" spans="1:9">
      <c r="A35" s="339" t="s">
        <v>134</v>
      </c>
      <c r="B35" s="63"/>
      <c r="C35" s="63"/>
      <c r="D35" s="339"/>
      <c r="E35" s="338"/>
      <c r="F35" s="338"/>
      <c r="G35" s="338"/>
      <c r="H35" s="338"/>
      <c r="I35" s="338"/>
    </row>
    <row r="36" s="328" customFormat="1" ht="16.9" customHeight="1" spans="1:9">
      <c r="A36" s="339" t="s">
        <v>135</v>
      </c>
      <c r="B36" s="63"/>
      <c r="C36" s="63">
        <v>18000</v>
      </c>
      <c r="D36" s="339"/>
      <c r="E36" s="338"/>
      <c r="F36" s="338"/>
      <c r="G36" s="338"/>
      <c r="H36" s="338"/>
      <c r="I36" s="338"/>
    </row>
    <row r="37" s="328" customFormat="1" ht="16.9" customHeight="1" spans="1:9">
      <c r="A37" s="339" t="s">
        <v>136</v>
      </c>
      <c r="B37" s="63"/>
      <c r="C37" s="63">
        <v>1154</v>
      </c>
      <c r="D37" s="339"/>
      <c r="E37" s="338"/>
      <c r="F37" s="338"/>
      <c r="G37" s="338"/>
      <c r="H37" s="338"/>
      <c r="I37" s="338"/>
    </row>
    <row r="38" s="328" customFormat="1" ht="16.9" customHeight="1" spans="1:9">
      <c r="A38" s="339" t="s">
        <v>137</v>
      </c>
      <c r="B38" s="63"/>
      <c r="C38" s="63">
        <v>2114</v>
      </c>
      <c r="D38" s="339"/>
      <c r="E38" s="338"/>
      <c r="F38" s="338"/>
      <c r="G38" s="338"/>
      <c r="H38" s="338"/>
      <c r="I38" s="338"/>
    </row>
    <row r="39" s="328" customFormat="1" ht="16.9" customHeight="1" spans="1:9">
      <c r="A39" s="344" t="s">
        <v>138</v>
      </c>
      <c r="B39" s="63">
        <f>B27+B28+B34+B38+B33</f>
        <v>28640</v>
      </c>
      <c r="C39" s="63">
        <f>C27+C28+C34+C38+C33</f>
        <v>88176</v>
      </c>
      <c r="D39" s="339"/>
      <c r="E39" s="338"/>
      <c r="F39" s="338"/>
      <c r="G39" s="338"/>
      <c r="H39" s="338"/>
      <c r="I39" s="338"/>
    </row>
    <row r="40" ht="15" customHeight="1" spans="1:9">
      <c r="A40" s="332"/>
      <c r="B40" s="266"/>
      <c r="C40" s="266"/>
      <c r="D40" s="332"/>
      <c r="E40" s="332"/>
      <c r="F40" s="332"/>
      <c r="G40" s="332"/>
      <c r="H40" s="332"/>
      <c r="I40" s="332"/>
    </row>
    <row r="41" ht="15" customHeight="1" spans="1:9">
      <c r="A41" s="332"/>
      <c r="B41" s="266"/>
      <c r="C41" s="266"/>
      <c r="D41" s="332"/>
      <c r="E41" s="332"/>
      <c r="F41" s="332"/>
      <c r="G41" s="332"/>
      <c r="H41" s="332"/>
      <c r="I41" s="332"/>
    </row>
    <row r="42" ht="15" customHeight="1" spans="1:9">
      <c r="A42" s="332"/>
      <c r="B42" s="266"/>
      <c r="C42" s="266"/>
      <c r="D42" s="332"/>
      <c r="E42" s="332"/>
      <c r="F42" s="332"/>
      <c r="G42" s="332"/>
      <c r="H42" s="332"/>
      <c r="I42" s="332"/>
    </row>
    <row r="43" ht="15" customHeight="1" spans="1:9">
      <c r="A43" s="332"/>
      <c r="B43" s="266"/>
      <c r="C43" s="266"/>
      <c r="D43" s="332"/>
      <c r="E43" s="332"/>
      <c r="F43" s="332"/>
      <c r="G43" s="332"/>
      <c r="H43" s="332"/>
      <c r="I43" s="332"/>
    </row>
    <row r="44" ht="15" customHeight="1" spans="1:9">
      <c r="A44" s="332"/>
      <c r="B44" s="266"/>
      <c r="C44" s="266"/>
      <c r="D44" s="332"/>
      <c r="E44" s="332"/>
      <c r="F44" s="332"/>
      <c r="G44" s="332"/>
      <c r="H44" s="332"/>
      <c r="I44" s="332"/>
    </row>
    <row r="45" ht="15" customHeight="1" spans="1:9">
      <c r="A45" s="332"/>
      <c r="B45" s="266"/>
      <c r="C45" s="266"/>
      <c r="D45" s="332"/>
      <c r="E45" s="332"/>
      <c r="F45" s="332"/>
      <c r="G45" s="332"/>
      <c r="H45" s="332"/>
      <c r="I45" s="332"/>
    </row>
    <row r="46" customHeight="1" spans="2:3">
      <c r="B46" s="258"/>
      <c r="C46" s="258"/>
    </row>
    <row r="47" customHeight="1" spans="2:3">
      <c r="B47" s="258"/>
      <c r="C47" s="258"/>
    </row>
    <row r="48" customHeight="1" spans="2:3">
      <c r="B48" s="258"/>
      <c r="C48" s="258"/>
    </row>
    <row r="49" customHeight="1" spans="2:3">
      <c r="B49" s="258"/>
      <c r="C49" s="258"/>
    </row>
    <row r="50" customHeight="1" spans="2:3">
      <c r="B50" s="258"/>
      <c r="C50" s="258"/>
    </row>
    <row r="51" customHeight="1" spans="2:3">
      <c r="B51" s="258"/>
      <c r="C51" s="258"/>
    </row>
    <row r="52" customHeight="1" spans="2:3">
      <c r="B52" s="258"/>
      <c r="C52" s="258"/>
    </row>
    <row r="53" customHeight="1" spans="2:3">
      <c r="B53" s="258"/>
      <c r="C53" s="258"/>
    </row>
    <row r="54" customHeight="1" spans="2:3">
      <c r="B54" s="258"/>
      <c r="C54" s="258"/>
    </row>
    <row r="55" customHeight="1" spans="2:3">
      <c r="B55" s="258"/>
      <c r="C55" s="258"/>
    </row>
    <row r="56" customHeight="1" spans="2:3">
      <c r="B56" s="258"/>
      <c r="C56" s="258"/>
    </row>
    <row r="57" customHeight="1" spans="2:3">
      <c r="B57" s="258"/>
      <c r="C57" s="258"/>
    </row>
    <row r="58" customHeight="1" spans="2:3">
      <c r="B58" s="258"/>
      <c r="C58" s="258"/>
    </row>
    <row r="59" customHeight="1" spans="2:3">
      <c r="B59" s="258"/>
      <c r="C59" s="258"/>
    </row>
    <row r="60" customHeight="1" spans="2:3">
      <c r="B60" s="258"/>
      <c r="C60" s="258"/>
    </row>
    <row r="61" customHeight="1" spans="2:3">
      <c r="B61" s="258"/>
      <c r="C61" s="258"/>
    </row>
    <row r="62" customHeight="1" spans="2:3">
      <c r="B62" s="258"/>
      <c r="C62" s="258"/>
    </row>
    <row r="63" customHeight="1" spans="2:3">
      <c r="B63" s="258"/>
      <c r="C63" s="258"/>
    </row>
    <row r="64" customHeight="1" spans="2:3">
      <c r="B64" s="258"/>
      <c r="C64" s="258"/>
    </row>
    <row r="65" customHeight="1" spans="2:3">
      <c r="B65" s="258"/>
      <c r="C65" s="258"/>
    </row>
    <row r="66" customHeight="1" spans="2:3">
      <c r="B66" s="258"/>
      <c r="C66" s="258"/>
    </row>
    <row r="67" customHeight="1" spans="2:3">
      <c r="B67" s="258"/>
      <c r="C67" s="258"/>
    </row>
    <row r="68" customHeight="1" spans="2:3">
      <c r="B68" s="258"/>
      <c r="C68" s="258"/>
    </row>
    <row r="69" customHeight="1" spans="2:3">
      <c r="B69" s="258"/>
      <c r="C69" s="258"/>
    </row>
    <row r="70" customHeight="1" spans="2:3">
      <c r="B70" s="258"/>
      <c r="C70" s="258"/>
    </row>
    <row r="71" customHeight="1" spans="2:3">
      <c r="B71" s="258"/>
      <c r="C71" s="258"/>
    </row>
    <row r="72" customHeight="1" spans="2:3">
      <c r="B72" s="258"/>
      <c r="C72" s="258"/>
    </row>
    <row r="73" customHeight="1" spans="2:3">
      <c r="B73" s="258"/>
      <c r="C73" s="258"/>
    </row>
    <row r="74" customHeight="1" spans="2:3">
      <c r="B74" s="258"/>
      <c r="C74" s="258"/>
    </row>
    <row r="75" customHeight="1" spans="2:3">
      <c r="B75" s="258"/>
      <c r="C75" s="258"/>
    </row>
    <row r="76" customHeight="1" spans="2:3">
      <c r="B76" s="258"/>
      <c r="C76" s="258"/>
    </row>
    <row r="77" customHeight="1" spans="2:3">
      <c r="B77" s="258"/>
      <c r="C77" s="258"/>
    </row>
    <row r="78" customHeight="1" spans="2:3">
      <c r="B78" s="258"/>
      <c r="C78" s="258"/>
    </row>
    <row r="79" customHeight="1" spans="2:3">
      <c r="B79" s="258"/>
      <c r="C79" s="258"/>
    </row>
    <row r="80" customHeight="1" spans="2:3">
      <c r="B80" s="258"/>
      <c r="C80" s="258"/>
    </row>
  </sheetData>
  <mergeCells count="1">
    <mergeCell ref="A1:D1"/>
  </mergeCells>
  <printOptions horizontalCentered="1"/>
  <pageMargins left="0.984027777777778" right="0.75" top="0.984027777777778" bottom="0.984027777777778" header="0.196527777777778" footer="0.313888888888889"/>
  <pageSetup paperSize="9" scale="98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G27"/>
  <sheetViews>
    <sheetView showZeros="0" topLeftCell="B1" workbookViewId="0">
      <selection activeCell="F29" sqref="F29"/>
    </sheetView>
  </sheetViews>
  <sheetFormatPr defaultColWidth="9" defaultRowHeight="12.75" outlineLevelCol="6"/>
  <cols>
    <col min="1" max="1" width="5.625" style="303" hidden="1" customWidth="1"/>
    <col min="2" max="2" width="30" style="303" customWidth="1"/>
    <col min="3" max="3" width="14.75" style="303" customWidth="1"/>
    <col min="4" max="4" width="16" style="303" customWidth="1"/>
    <col min="5" max="5" width="18.125" style="303" customWidth="1"/>
    <col min="6" max="6" width="14.375" style="303" customWidth="1"/>
    <col min="7" max="7" width="18.125" style="303" customWidth="1"/>
    <col min="8" max="16384" width="9" style="303"/>
  </cols>
  <sheetData>
    <row r="1" ht="24" customHeight="1" spans="1:7">
      <c r="A1" s="304" t="s">
        <v>139</v>
      </c>
      <c r="B1" s="305" t="s">
        <v>140</v>
      </c>
      <c r="C1" s="305"/>
      <c r="D1" s="305"/>
      <c r="E1" s="305"/>
      <c r="F1" s="305"/>
      <c r="G1" s="305"/>
    </row>
    <row r="2" s="301" customFormat="1" ht="22.15" customHeight="1" spans="1:7">
      <c r="A2" s="306" t="s">
        <v>83</v>
      </c>
      <c r="B2" s="307" t="s">
        <v>141</v>
      </c>
      <c r="C2" s="308"/>
      <c r="D2" s="308"/>
      <c r="E2" s="308"/>
      <c r="F2" s="309" t="s">
        <v>142</v>
      </c>
      <c r="G2" s="309"/>
    </row>
    <row r="3" s="302" customFormat="1" ht="16.15" customHeight="1" spans="1:7">
      <c r="A3" s="311" t="s">
        <v>56</v>
      </c>
      <c r="B3" s="234" t="s">
        <v>143</v>
      </c>
      <c r="C3" s="235" t="s">
        <v>144</v>
      </c>
      <c r="D3" s="235" t="s">
        <v>117</v>
      </c>
      <c r="E3" s="235"/>
      <c r="F3" s="235"/>
      <c r="G3" s="312" t="s">
        <v>118</v>
      </c>
    </row>
    <row r="4" s="302" customFormat="1" ht="34.15" customHeight="1" spans="1:7">
      <c r="A4" s="311"/>
      <c r="B4" s="234"/>
      <c r="C4" s="313"/>
      <c r="D4" s="235" t="s">
        <v>145</v>
      </c>
      <c r="E4" s="235" t="s">
        <v>146</v>
      </c>
      <c r="F4" s="234" t="s">
        <v>147</v>
      </c>
      <c r="G4" s="312"/>
    </row>
    <row r="5" s="302" customFormat="1" ht="16.15" customHeight="1" spans="1:7">
      <c r="A5" s="314"/>
      <c r="B5" s="315" t="s">
        <v>87</v>
      </c>
      <c r="C5" s="234">
        <v>8896</v>
      </c>
      <c r="D5" s="316">
        <v>7955</v>
      </c>
      <c r="E5" s="317">
        <v>430</v>
      </c>
      <c r="F5" s="318">
        <f t="shared" ref="F5:F27" si="0">SUM(D5:E5)</f>
        <v>8385</v>
      </c>
      <c r="G5" s="319">
        <f t="shared" ref="G5:G9" si="1">(F5/C5-1)*100</f>
        <v>-5.74415467625899</v>
      </c>
    </row>
    <row r="6" s="302" customFormat="1" ht="16.15" customHeight="1" spans="1:7">
      <c r="A6" s="314"/>
      <c r="B6" s="315" t="s">
        <v>88</v>
      </c>
      <c r="C6" s="234">
        <v>36</v>
      </c>
      <c r="D6" s="320">
        <v>13</v>
      </c>
      <c r="E6" s="321"/>
      <c r="F6" s="318">
        <f t="shared" si="0"/>
        <v>13</v>
      </c>
      <c r="G6" s="319">
        <f t="shared" si="1"/>
        <v>-63.8888888888889</v>
      </c>
    </row>
    <row r="7" s="302" customFormat="1" ht="16.15" customHeight="1" spans="1:7">
      <c r="A7" s="314"/>
      <c r="B7" s="315" t="s">
        <v>89</v>
      </c>
      <c r="C7" s="234">
        <v>2862</v>
      </c>
      <c r="D7" s="320">
        <v>2246</v>
      </c>
      <c r="E7" s="321">
        <v>180</v>
      </c>
      <c r="F7" s="318">
        <f t="shared" si="0"/>
        <v>2426</v>
      </c>
      <c r="G7" s="319">
        <f t="shared" si="1"/>
        <v>-15.2341020265549</v>
      </c>
    </row>
    <row r="8" s="302" customFormat="1" ht="16.15" customHeight="1" spans="1:7">
      <c r="A8" s="314"/>
      <c r="B8" s="315" t="s">
        <v>90</v>
      </c>
      <c r="C8" s="234">
        <v>15268</v>
      </c>
      <c r="D8" s="320">
        <v>13000</v>
      </c>
      <c r="E8" s="321">
        <v>7400</v>
      </c>
      <c r="F8" s="318">
        <f t="shared" si="0"/>
        <v>20400</v>
      </c>
      <c r="G8" s="319">
        <f t="shared" si="1"/>
        <v>33.6127849096149</v>
      </c>
    </row>
    <row r="9" s="302" customFormat="1" ht="16.15" customHeight="1" spans="1:7">
      <c r="A9" s="314"/>
      <c r="B9" s="315" t="s">
        <v>91</v>
      </c>
      <c r="C9" s="234">
        <v>100</v>
      </c>
      <c r="D9" s="320">
        <v>100</v>
      </c>
      <c r="E9" s="321">
        <v>330</v>
      </c>
      <c r="F9" s="318">
        <f t="shared" si="0"/>
        <v>430</v>
      </c>
      <c r="G9" s="319">
        <f t="shared" si="1"/>
        <v>330</v>
      </c>
    </row>
    <row r="10" s="302" customFormat="1" ht="16.15" customHeight="1" spans="1:7">
      <c r="A10" s="314"/>
      <c r="B10" s="315" t="s">
        <v>92</v>
      </c>
      <c r="C10" s="234">
        <v>691</v>
      </c>
      <c r="D10" s="320">
        <v>491</v>
      </c>
      <c r="E10" s="321">
        <v>140</v>
      </c>
      <c r="F10" s="318">
        <f t="shared" si="0"/>
        <v>631</v>
      </c>
      <c r="G10" s="319">
        <f t="shared" ref="G10:G27" si="2">(F10/C10-1)*100</f>
        <v>-8.68306801736614</v>
      </c>
    </row>
    <row r="11" s="302" customFormat="1" ht="16.15" customHeight="1" spans="1:7">
      <c r="A11" s="314"/>
      <c r="B11" s="315" t="s">
        <v>93</v>
      </c>
      <c r="C11" s="234">
        <v>8476</v>
      </c>
      <c r="D11" s="320">
        <v>8309</v>
      </c>
      <c r="E11" s="321">
        <v>2200</v>
      </c>
      <c r="F11" s="318">
        <f t="shared" si="0"/>
        <v>10509</v>
      </c>
      <c r="G11" s="319">
        <f t="shared" si="2"/>
        <v>23.9853704577631</v>
      </c>
    </row>
    <row r="12" s="302" customFormat="1" ht="16.15" customHeight="1" spans="1:7">
      <c r="A12" s="314"/>
      <c r="B12" s="315" t="s">
        <v>94</v>
      </c>
      <c r="C12" s="234">
        <v>2203</v>
      </c>
      <c r="D12" s="320">
        <v>2152</v>
      </c>
      <c r="E12" s="321">
        <v>1600</v>
      </c>
      <c r="F12" s="318">
        <f t="shared" si="0"/>
        <v>3752</v>
      </c>
      <c r="G12" s="319">
        <f t="shared" si="2"/>
        <v>70.3132092600999</v>
      </c>
    </row>
    <row r="13" s="302" customFormat="1" ht="16.15" customHeight="1" spans="1:7">
      <c r="A13" s="314"/>
      <c r="B13" s="315" t="s">
        <v>95</v>
      </c>
      <c r="C13" s="234">
        <v>1231</v>
      </c>
      <c r="D13" s="320">
        <v>927</v>
      </c>
      <c r="E13" s="321">
        <v>1500</v>
      </c>
      <c r="F13" s="318">
        <f t="shared" si="0"/>
        <v>2427</v>
      </c>
      <c r="G13" s="319">
        <f t="shared" si="2"/>
        <v>97.1567831031682</v>
      </c>
    </row>
    <row r="14" s="302" customFormat="1" ht="16.15" customHeight="1" spans="1:7">
      <c r="A14" s="314"/>
      <c r="B14" s="315" t="s">
        <v>96</v>
      </c>
      <c r="C14" s="234">
        <v>21746</v>
      </c>
      <c r="D14" s="320">
        <v>9229</v>
      </c>
      <c r="E14" s="321">
        <v>1000</v>
      </c>
      <c r="F14" s="318">
        <f t="shared" si="0"/>
        <v>10229</v>
      </c>
      <c r="G14" s="319">
        <f t="shared" si="2"/>
        <v>-52.96146417732</v>
      </c>
    </row>
    <row r="15" s="302" customFormat="1" ht="16.15" customHeight="1" spans="1:7">
      <c r="A15" s="314"/>
      <c r="B15" s="315" t="s">
        <v>97</v>
      </c>
      <c r="C15" s="234">
        <v>5731</v>
      </c>
      <c r="D15" s="320">
        <v>3717</v>
      </c>
      <c r="E15" s="321">
        <v>2320</v>
      </c>
      <c r="F15" s="318">
        <f t="shared" si="0"/>
        <v>6037</v>
      </c>
      <c r="G15" s="319">
        <f t="shared" si="2"/>
        <v>5.33938230675275</v>
      </c>
    </row>
    <row r="16" s="302" customFormat="1" ht="16.15" customHeight="1" spans="1:7">
      <c r="A16" s="314"/>
      <c r="B16" s="315" t="s">
        <v>98</v>
      </c>
      <c r="C16" s="234">
        <v>110</v>
      </c>
      <c r="D16" s="320">
        <v>108</v>
      </c>
      <c r="E16" s="321"/>
      <c r="F16" s="318">
        <f t="shared" si="0"/>
        <v>108</v>
      </c>
      <c r="G16" s="319">
        <f t="shared" si="2"/>
        <v>-1.81818181818182</v>
      </c>
    </row>
    <row r="17" s="302" customFormat="1" ht="16.15" customHeight="1" spans="1:7">
      <c r="A17" s="314"/>
      <c r="B17" s="315" t="s">
        <v>99</v>
      </c>
      <c r="C17" s="234">
        <v>1489</v>
      </c>
      <c r="D17" s="320">
        <v>652</v>
      </c>
      <c r="E17" s="321">
        <v>900</v>
      </c>
      <c r="F17" s="318">
        <f t="shared" si="0"/>
        <v>1552</v>
      </c>
      <c r="G17" s="319">
        <f t="shared" si="2"/>
        <v>4.23102753525857</v>
      </c>
    </row>
    <row r="18" s="302" customFormat="1" ht="16.15" customHeight="1" spans="1:7">
      <c r="A18" s="314"/>
      <c r="B18" s="315" t="s">
        <v>100</v>
      </c>
      <c r="C18" s="234">
        <v>233</v>
      </c>
      <c r="D18" s="320">
        <v>39</v>
      </c>
      <c r="E18" s="318">
        <v>0</v>
      </c>
      <c r="F18" s="318">
        <f t="shared" si="0"/>
        <v>39</v>
      </c>
      <c r="G18" s="319">
        <f t="shared" si="2"/>
        <v>-83.2618025751073</v>
      </c>
    </row>
    <row r="19" s="302" customFormat="1" ht="16.15" customHeight="1" spans="1:7">
      <c r="A19" s="314"/>
      <c r="B19" s="315" t="s">
        <v>101</v>
      </c>
      <c r="C19" s="234">
        <v>70</v>
      </c>
      <c r="D19" s="320">
        <v>63</v>
      </c>
      <c r="E19" s="318"/>
      <c r="F19" s="318">
        <f t="shared" si="0"/>
        <v>63</v>
      </c>
      <c r="G19" s="319">
        <f t="shared" si="2"/>
        <v>-10</v>
      </c>
    </row>
    <row r="20" s="302" customFormat="1" ht="16.15" customHeight="1" spans="1:7">
      <c r="A20" s="314"/>
      <c r="B20" s="315" t="s">
        <v>102</v>
      </c>
      <c r="C20" s="234">
        <v>540</v>
      </c>
      <c r="D20" s="320">
        <v>345</v>
      </c>
      <c r="E20" s="321"/>
      <c r="F20" s="318">
        <f t="shared" si="0"/>
        <v>345</v>
      </c>
      <c r="G20" s="319">
        <f t="shared" si="2"/>
        <v>-36.1111111111111</v>
      </c>
    </row>
    <row r="21" s="302" customFormat="1" ht="16.15" customHeight="1" spans="1:7">
      <c r="A21" s="314"/>
      <c r="B21" s="315" t="s">
        <v>103</v>
      </c>
      <c r="C21" s="234">
        <v>4134</v>
      </c>
      <c r="D21" s="320">
        <v>4077</v>
      </c>
      <c r="E21" s="321">
        <v>9000</v>
      </c>
      <c r="F21" s="318">
        <f t="shared" si="0"/>
        <v>13077</v>
      </c>
      <c r="G21" s="319">
        <f t="shared" si="2"/>
        <v>216.32801161103</v>
      </c>
    </row>
    <row r="22" s="302" customFormat="1" ht="16.15" customHeight="1" spans="1:7">
      <c r="A22" s="314"/>
      <c r="B22" s="315" t="s">
        <v>148</v>
      </c>
      <c r="C22" s="234">
        <v>472</v>
      </c>
      <c r="D22" s="320">
        <v>423</v>
      </c>
      <c r="E22" s="318"/>
      <c r="F22" s="318">
        <f t="shared" si="0"/>
        <v>423</v>
      </c>
      <c r="G22" s="319">
        <f t="shared" si="2"/>
        <v>-10.3813559322034</v>
      </c>
    </row>
    <row r="23" s="302" customFormat="1" ht="16.15" customHeight="1" spans="1:7">
      <c r="A23" s="314"/>
      <c r="B23" s="322" t="s">
        <v>149</v>
      </c>
      <c r="C23" s="234">
        <v>1000</v>
      </c>
      <c r="D23" s="320">
        <v>800</v>
      </c>
      <c r="E23" s="318"/>
      <c r="F23" s="318">
        <f t="shared" si="0"/>
        <v>800</v>
      </c>
      <c r="G23" s="319">
        <f t="shared" si="2"/>
        <v>-20</v>
      </c>
    </row>
    <row r="24" s="302" customFormat="1" ht="16.15" customHeight="1" spans="1:7">
      <c r="A24" s="311"/>
      <c r="B24" s="322" t="s">
        <v>106</v>
      </c>
      <c r="C24" s="234">
        <v>4956</v>
      </c>
      <c r="D24" s="320">
        <v>4904</v>
      </c>
      <c r="E24" s="318"/>
      <c r="F24" s="318">
        <f t="shared" si="0"/>
        <v>4904</v>
      </c>
      <c r="G24" s="319">
        <f t="shared" si="2"/>
        <v>-1.04923325262308</v>
      </c>
    </row>
    <row r="25" s="302" customFormat="1" ht="16.15" customHeight="1" spans="1:7">
      <c r="A25" s="314"/>
      <c r="B25" s="323" t="s">
        <v>150</v>
      </c>
      <c r="C25" s="323">
        <f>SUM(C5:C24)</f>
        <v>80244</v>
      </c>
      <c r="D25" s="323">
        <f>SUM(D5:D24)</f>
        <v>59550</v>
      </c>
      <c r="E25" s="324">
        <f>SUM(E5:E24)</f>
        <v>27000</v>
      </c>
      <c r="F25" s="324">
        <f t="shared" si="0"/>
        <v>86550</v>
      </c>
      <c r="G25" s="319">
        <f t="shared" si="2"/>
        <v>7.85853147898907</v>
      </c>
    </row>
    <row r="26" s="302" customFormat="1" ht="16.15" customHeight="1" spans="1:7">
      <c r="A26" s="314"/>
      <c r="B26" s="325" t="s">
        <v>151</v>
      </c>
      <c r="C26" s="234">
        <v>1600</v>
      </c>
      <c r="D26" s="234">
        <v>1626</v>
      </c>
      <c r="E26" s="318"/>
      <c r="F26" s="234">
        <f t="shared" si="0"/>
        <v>1626</v>
      </c>
      <c r="G26" s="319">
        <f t="shared" si="2"/>
        <v>1.62500000000001</v>
      </c>
    </row>
    <row r="27" s="302" customFormat="1" ht="16.15" customHeight="1" spans="1:7">
      <c r="A27" s="326"/>
      <c r="B27" s="323" t="s">
        <v>152</v>
      </c>
      <c r="C27" s="323">
        <f>SUM(C25:C26)</f>
        <v>81844</v>
      </c>
      <c r="D27" s="323">
        <f>SUM(D25:D26)</f>
        <v>61176</v>
      </c>
      <c r="E27" s="324">
        <f>SUM(E25:E26)</f>
        <v>27000</v>
      </c>
      <c r="F27" s="324">
        <f t="shared" si="0"/>
        <v>88176</v>
      </c>
      <c r="G27" s="319">
        <f t="shared" si="2"/>
        <v>7.73666976198621</v>
      </c>
    </row>
  </sheetData>
  <mergeCells count="7">
    <mergeCell ref="B1:G1"/>
    <mergeCell ref="F2:G2"/>
    <mergeCell ref="D3:F3"/>
    <mergeCell ref="A3:A4"/>
    <mergeCell ref="B3:B4"/>
    <mergeCell ref="C3:C4"/>
    <mergeCell ref="G3:G4"/>
  </mergeCells>
  <printOptions horizontalCentered="1"/>
  <pageMargins left="0.729166666666667" right="0.984027777777778" top="0.61875" bottom="0.588888888888889" header="0.259027777777778" footer="0.2"/>
  <pageSetup paperSize="9" orientation="landscape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80"/>
  <sheetViews>
    <sheetView zoomScale="85" zoomScaleNormal="85" workbookViewId="0">
      <pane ySplit="4" topLeftCell="A29" activePane="bottomLeft" state="frozenSplit"/>
      <selection/>
      <selection pane="bottomLeft" activeCell="G50" sqref="G50"/>
    </sheetView>
  </sheetViews>
  <sheetFormatPr defaultColWidth="9" defaultRowHeight="20.1" customHeight="1"/>
  <cols>
    <col min="1" max="1" width="33.25" style="329" customWidth="1"/>
    <col min="2" max="2" width="13.125" style="329" customWidth="1"/>
    <col min="3" max="3" width="13.25" style="329" customWidth="1"/>
    <col min="4" max="4" width="16.5" style="329" customWidth="1"/>
    <col min="5" max="16384" width="9" style="329"/>
  </cols>
  <sheetData>
    <row r="1" ht="25.15" customHeight="1" spans="1:9">
      <c r="A1" s="330" t="s">
        <v>114</v>
      </c>
      <c r="B1" s="330"/>
      <c r="C1" s="330"/>
      <c r="D1" s="330"/>
      <c r="E1" s="331"/>
      <c r="F1" s="331"/>
      <c r="G1" s="332"/>
      <c r="H1" s="332"/>
      <c r="I1" s="332"/>
    </row>
    <row r="2" s="327" customFormat="1" ht="14.25" customHeight="1" spans="1:9">
      <c r="A2" s="333" t="s">
        <v>153</v>
      </c>
      <c r="B2" s="334"/>
      <c r="C2" s="334"/>
      <c r="D2" s="335" t="s">
        <v>49</v>
      </c>
      <c r="E2" s="336"/>
      <c r="F2" s="336"/>
      <c r="G2" s="336"/>
      <c r="H2" s="336"/>
      <c r="I2" s="336"/>
    </row>
    <row r="3" s="328" customFormat="1" ht="27" customHeight="1" spans="1:9">
      <c r="A3" s="337" t="s">
        <v>116</v>
      </c>
      <c r="B3" s="337" t="s">
        <v>85</v>
      </c>
      <c r="C3" s="337" t="s">
        <v>117</v>
      </c>
      <c r="D3" s="337" t="s">
        <v>118</v>
      </c>
      <c r="E3" s="338"/>
      <c r="F3" s="338"/>
      <c r="G3" s="338"/>
      <c r="H3" s="338"/>
      <c r="I3" s="338"/>
    </row>
    <row r="4" s="328" customFormat="1" ht="16.9" customHeight="1" spans="1:9">
      <c r="A4" s="339" t="s">
        <v>60</v>
      </c>
      <c r="B4" s="71">
        <f>SUM(B5:B18)</f>
        <v>27146</v>
      </c>
      <c r="C4" s="63">
        <f>SUM(C5:C19)</f>
        <v>25322</v>
      </c>
      <c r="D4" s="340">
        <f t="shared" ref="D4:D17" si="0">C4/B4-1</f>
        <v>-0.0671922198482281</v>
      </c>
      <c r="E4" s="338"/>
      <c r="F4" s="338"/>
      <c r="G4" s="338"/>
      <c r="H4" s="338"/>
      <c r="I4" s="338"/>
    </row>
    <row r="5" s="328" customFormat="1" ht="16.9" customHeight="1" spans="1:9">
      <c r="A5" s="339" t="s">
        <v>119</v>
      </c>
      <c r="B5" s="71">
        <v>6571</v>
      </c>
      <c r="C5" s="63">
        <v>6250</v>
      </c>
      <c r="D5" s="340">
        <f t="shared" si="0"/>
        <v>-0.0488510120225232</v>
      </c>
      <c r="E5" s="338"/>
      <c r="F5" s="338"/>
      <c r="G5" s="338"/>
      <c r="H5" s="338"/>
      <c r="I5" s="338"/>
    </row>
    <row r="6" s="328" customFormat="1" ht="16.9" customHeight="1" spans="1:9">
      <c r="A6" s="339" t="s">
        <v>120</v>
      </c>
      <c r="B6" s="63"/>
      <c r="C6" s="63"/>
      <c r="D6" s="340"/>
      <c r="E6" s="338"/>
      <c r="F6" s="338"/>
      <c r="G6" s="338"/>
      <c r="H6" s="338"/>
      <c r="I6" s="338"/>
    </row>
    <row r="7" s="328" customFormat="1" ht="16.9" customHeight="1" spans="1:9">
      <c r="A7" s="339" t="s">
        <v>62</v>
      </c>
      <c r="B7" s="71">
        <v>895</v>
      </c>
      <c r="C7" s="63">
        <v>830</v>
      </c>
      <c r="D7" s="340">
        <f t="shared" si="0"/>
        <v>-0.0726256983240223</v>
      </c>
      <c r="E7" s="338"/>
      <c r="F7" s="338"/>
      <c r="G7" s="338"/>
      <c r="H7" s="338"/>
      <c r="I7" s="338"/>
    </row>
    <row r="8" s="328" customFormat="1" ht="16.9" customHeight="1" spans="1:9">
      <c r="A8" s="339" t="s">
        <v>63</v>
      </c>
      <c r="B8" s="71">
        <v>609</v>
      </c>
      <c r="C8" s="63">
        <v>600</v>
      </c>
      <c r="D8" s="340">
        <f t="shared" si="0"/>
        <v>-0.0147783251231527</v>
      </c>
      <c r="E8" s="338"/>
      <c r="F8" s="338"/>
      <c r="G8" s="338"/>
      <c r="H8" s="338"/>
      <c r="I8" s="338"/>
    </row>
    <row r="9" s="328" customFormat="1" ht="16.9" customHeight="1" spans="1:9">
      <c r="A9" s="339" t="s">
        <v>64</v>
      </c>
      <c r="B9" s="71">
        <v>113</v>
      </c>
      <c r="C9" s="63">
        <v>104</v>
      </c>
      <c r="D9" s="340">
        <f t="shared" si="0"/>
        <v>-0.0796460176991151</v>
      </c>
      <c r="E9" s="338"/>
      <c r="F9" s="338"/>
      <c r="G9" s="338"/>
      <c r="H9" s="338"/>
      <c r="I9" s="338"/>
    </row>
    <row r="10" s="328" customFormat="1" ht="16.9" customHeight="1" spans="1:9">
      <c r="A10" s="339" t="s">
        <v>70</v>
      </c>
      <c r="B10" s="71">
        <v>690</v>
      </c>
      <c r="C10" s="63">
        <v>1888</v>
      </c>
      <c r="D10" s="340">
        <f t="shared" si="0"/>
        <v>1.73623188405797</v>
      </c>
      <c r="E10" s="338"/>
      <c r="F10" s="338"/>
      <c r="G10" s="338"/>
      <c r="H10" s="338"/>
      <c r="I10" s="338"/>
    </row>
    <row r="11" s="328" customFormat="1" ht="16.9" customHeight="1" spans="1:9">
      <c r="A11" s="339" t="s">
        <v>65</v>
      </c>
      <c r="B11" s="71">
        <v>459</v>
      </c>
      <c r="C11" s="63">
        <v>700</v>
      </c>
      <c r="D11" s="340">
        <f t="shared" si="0"/>
        <v>0.525054466230937</v>
      </c>
      <c r="E11" s="338"/>
      <c r="F11" s="338"/>
      <c r="G11" s="338"/>
      <c r="H11" s="338"/>
      <c r="I11" s="338"/>
    </row>
    <row r="12" s="328" customFormat="1" ht="16.9" customHeight="1" spans="1:9">
      <c r="A12" s="339" t="s">
        <v>66</v>
      </c>
      <c r="B12" s="71">
        <v>605</v>
      </c>
      <c r="C12" s="63">
        <v>480</v>
      </c>
      <c r="D12" s="340">
        <f t="shared" si="0"/>
        <v>-0.206611570247934</v>
      </c>
      <c r="E12" s="338"/>
      <c r="F12" s="338"/>
      <c r="G12" s="338"/>
      <c r="H12" s="338"/>
      <c r="I12" s="338"/>
    </row>
    <row r="13" s="328" customFormat="1" ht="16.9" customHeight="1" spans="1:9">
      <c r="A13" s="339" t="s">
        <v>67</v>
      </c>
      <c r="B13" s="71">
        <v>4024</v>
      </c>
      <c r="C13" s="63">
        <v>610</v>
      </c>
      <c r="D13" s="340">
        <f t="shared" si="0"/>
        <v>-0.848409542743539</v>
      </c>
      <c r="E13" s="338"/>
      <c r="F13" s="338"/>
      <c r="G13" s="338"/>
      <c r="H13" s="338"/>
      <c r="I13" s="338"/>
    </row>
    <row r="14" s="328" customFormat="1" ht="16.9" customHeight="1" spans="1:9">
      <c r="A14" s="339" t="s">
        <v>68</v>
      </c>
      <c r="B14" s="71">
        <v>509</v>
      </c>
      <c r="C14" s="63">
        <v>3800</v>
      </c>
      <c r="D14" s="340">
        <f t="shared" si="0"/>
        <v>6.46561886051081</v>
      </c>
      <c r="E14" s="338"/>
      <c r="F14" s="338"/>
      <c r="G14" s="338"/>
      <c r="H14" s="338"/>
      <c r="I14" s="338"/>
    </row>
    <row r="15" s="328" customFormat="1" ht="16.9" customHeight="1" spans="1:9">
      <c r="A15" s="339" t="s">
        <v>121</v>
      </c>
      <c r="B15" s="71">
        <v>1797</v>
      </c>
      <c r="C15" s="63">
        <v>500</v>
      </c>
      <c r="D15" s="340">
        <f t="shared" si="0"/>
        <v>-0.721758486366166</v>
      </c>
      <c r="E15" s="338"/>
      <c r="F15" s="338"/>
      <c r="G15" s="338"/>
      <c r="H15" s="338"/>
      <c r="I15" s="338"/>
    </row>
    <row r="16" s="328" customFormat="1" ht="16.9" customHeight="1" spans="1:9">
      <c r="A16" s="339" t="s">
        <v>71</v>
      </c>
      <c r="B16" s="71">
        <v>3074</v>
      </c>
      <c r="C16" s="63">
        <v>2900</v>
      </c>
      <c r="D16" s="340">
        <f t="shared" si="0"/>
        <v>-0.0566037735849056</v>
      </c>
      <c r="E16" s="338"/>
      <c r="F16" s="338"/>
      <c r="G16" s="338"/>
      <c r="H16" s="338"/>
      <c r="I16" s="338"/>
    </row>
    <row r="17" s="328" customFormat="1" ht="16.9" customHeight="1" spans="1:9">
      <c r="A17" s="339" t="s">
        <v>72</v>
      </c>
      <c r="B17" s="71">
        <v>7783</v>
      </c>
      <c r="C17" s="63">
        <v>6660</v>
      </c>
      <c r="D17" s="340">
        <f t="shared" si="0"/>
        <v>-0.144288834639599</v>
      </c>
      <c r="E17" s="338"/>
      <c r="F17" s="338"/>
      <c r="G17" s="338"/>
      <c r="H17" s="338"/>
      <c r="I17" s="338"/>
    </row>
    <row r="18" s="328" customFormat="1" ht="16.9" customHeight="1" spans="1:9">
      <c r="A18" s="339" t="s">
        <v>122</v>
      </c>
      <c r="B18" s="71">
        <v>17</v>
      </c>
      <c r="C18" s="63"/>
      <c r="D18" s="340"/>
      <c r="E18" s="338"/>
      <c r="F18" s="338"/>
      <c r="G18" s="338"/>
      <c r="H18" s="338"/>
      <c r="I18" s="338"/>
    </row>
    <row r="19" s="328" customFormat="1" ht="16.9" customHeight="1" spans="1:9">
      <c r="A19" s="339" t="s">
        <v>123</v>
      </c>
      <c r="B19" s="63"/>
      <c r="C19" s="63"/>
      <c r="D19" s="340"/>
      <c r="E19" s="338"/>
      <c r="F19" s="338"/>
      <c r="G19" s="338"/>
      <c r="H19" s="338"/>
      <c r="I19" s="338"/>
    </row>
    <row r="20" s="328" customFormat="1" ht="16.9" customHeight="1" spans="1:9">
      <c r="A20" s="341" t="s">
        <v>74</v>
      </c>
      <c r="B20" s="282">
        <f>SUM(B21:B26)</f>
        <v>1494</v>
      </c>
      <c r="C20" s="342">
        <f>SUM(C21:C26)</f>
        <v>4468</v>
      </c>
      <c r="D20" s="340">
        <f t="shared" ref="D20:D23" si="1">C20/B20-1</f>
        <v>1.99062918340027</v>
      </c>
      <c r="E20" s="338"/>
      <c r="F20" s="338"/>
      <c r="G20" s="338"/>
      <c r="H20" s="338"/>
      <c r="I20" s="338"/>
    </row>
    <row r="21" s="328" customFormat="1" ht="16.9" customHeight="1" spans="1:9">
      <c r="A21" s="339" t="s">
        <v>75</v>
      </c>
      <c r="B21" s="71">
        <v>996</v>
      </c>
      <c r="C21" s="63">
        <v>2828</v>
      </c>
      <c r="D21" s="340">
        <f t="shared" si="1"/>
        <v>1.83935742971888</v>
      </c>
      <c r="E21" s="338"/>
      <c r="F21" s="338"/>
      <c r="G21" s="338"/>
      <c r="H21" s="338"/>
      <c r="I21" s="338"/>
    </row>
    <row r="22" s="328" customFormat="1" ht="16.9" customHeight="1" spans="1:9">
      <c r="A22" s="339" t="s">
        <v>76</v>
      </c>
      <c r="B22" s="71">
        <v>86</v>
      </c>
      <c r="C22" s="63">
        <v>500</v>
      </c>
      <c r="D22" s="340">
        <f t="shared" si="1"/>
        <v>4.81395348837209</v>
      </c>
      <c r="E22" s="338"/>
      <c r="F22" s="338"/>
      <c r="G22" s="338"/>
      <c r="H22" s="338"/>
      <c r="I22" s="338"/>
    </row>
    <row r="23" s="328" customFormat="1" ht="16.9" customHeight="1" spans="1:9">
      <c r="A23" s="339" t="s">
        <v>77</v>
      </c>
      <c r="B23" s="71">
        <v>375</v>
      </c>
      <c r="C23" s="63">
        <v>400</v>
      </c>
      <c r="D23" s="340">
        <f t="shared" si="1"/>
        <v>0.0666666666666667</v>
      </c>
      <c r="E23" s="338"/>
      <c r="F23" s="338"/>
      <c r="G23" s="338"/>
      <c r="H23" s="338"/>
      <c r="I23" s="338"/>
    </row>
    <row r="24" s="328" customFormat="1" ht="16.9" customHeight="1" spans="1:9">
      <c r="A24" s="339" t="s">
        <v>78</v>
      </c>
      <c r="B24" s="71"/>
      <c r="C24" s="63"/>
      <c r="D24" s="340"/>
      <c r="E24" s="338"/>
      <c r="F24" s="338"/>
      <c r="G24" s="338"/>
      <c r="H24" s="338"/>
      <c r="I24" s="338"/>
    </row>
    <row r="25" s="328" customFormat="1" ht="16.9" customHeight="1" spans="1:9">
      <c r="A25" s="339" t="s">
        <v>124</v>
      </c>
      <c r="B25" s="71">
        <v>37</v>
      </c>
      <c r="C25" s="63">
        <v>740</v>
      </c>
      <c r="D25" s="340">
        <f>C25/B25-1</f>
        <v>19</v>
      </c>
      <c r="E25" s="338"/>
      <c r="F25" s="338"/>
      <c r="G25" s="338"/>
      <c r="H25" s="338"/>
      <c r="I25" s="338"/>
    </row>
    <row r="26" s="328" customFormat="1" ht="16.9" customHeight="1" spans="1:9">
      <c r="A26" s="343" t="s">
        <v>125</v>
      </c>
      <c r="B26" s="63"/>
      <c r="C26" s="63"/>
      <c r="D26" s="340"/>
      <c r="E26" s="338"/>
      <c r="F26" s="338"/>
      <c r="G26" s="338"/>
      <c r="H26" s="338"/>
      <c r="I26" s="338"/>
    </row>
    <row r="27" s="328" customFormat="1" ht="16.9" customHeight="1" spans="1:9">
      <c r="A27" s="344" t="s">
        <v>126</v>
      </c>
      <c r="B27" s="63">
        <f>B4+B20</f>
        <v>28640</v>
      </c>
      <c r="C27" s="63">
        <f>C4+C20</f>
        <v>29790</v>
      </c>
      <c r="D27" s="340">
        <f>C27/B27-1</f>
        <v>0.0401536312849162</v>
      </c>
      <c r="E27" s="338"/>
      <c r="F27" s="338"/>
      <c r="G27" s="338"/>
      <c r="H27" s="338"/>
      <c r="I27" s="338"/>
    </row>
    <row r="28" s="328" customFormat="1" ht="16.9" customHeight="1" spans="1:9">
      <c r="A28" s="339" t="s">
        <v>127</v>
      </c>
      <c r="B28" s="63"/>
      <c r="C28" s="63">
        <f>C29</f>
        <v>35978</v>
      </c>
      <c r="D28" s="339"/>
      <c r="E28" s="338"/>
      <c r="F28" s="338"/>
      <c r="G28" s="338"/>
      <c r="H28" s="338"/>
      <c r="I28" s="338"/>
    </row>
    <row r="29" s="328" customFormat="1" ht="16.9" customHeight="1" spans="1:9">
      <c r="A29" s="339" t="s">
        <v>128</v>
      </c>
      <c r="B29" s="63"/>
      <c r="C29" s="63">
        <f>C30+C31+C32</f>
        <v>35978</v>
      </c>
      <c r="D29" s="339"/>
      <c r="E29" s="338"/>
      <c r="F29" s="338"/>
      <c r="G29" s="338"/>
      <c r="H29" s="338"/>
      <c r="I29" s="338"/>
    </row>
    <row r="30" s="328" customFormat="1" ht="16.9" customHeight="1" spans="1:9">
      <c r="A30" s="339" t="s">
        <v>129</v>
      </c>
      <c r="B30" s="63"/>
      <c r="C30" s="63">
        <v>1187</v>
      </c>
      <c r="D30" s="339"/>
      <c r="E30" s="338"/>
      <c r="F30" s="338"/>
      <c r="G30" s="338"/>
      <c r="H30" s="338"/>
      <c r="I30" s="338"/>
    </row>
    <row r="31" s="328" customFormat="1" ht="16.9" customHeight="1" spans="1:9">
      <c r="A31" s="339" t="s">
        <v>130</v>
      </c>
      <c r="B31" s="63"/>
      <c r="C31" s="63">
        <v>7791</v>
      </c>
      <c r="D31" s="339"/>
      <c r="E31" s="338"/>
      <c r="F31" s="338"/>
      <c r="G31" s="338"/>
      <c r="H31" s="338"/>
      <c r="I31" s="338"/>
    </row>
    <row r="32" s="328" customFormat="1" ht="16.9" customHeight="1" spans="1:9">
      <c r="A32" s="339" t="s">
        <v>131</v>
      </c>
      <c r="B32" s="63"/>
      <c r="C32" s="63">
        <v>27000</v>
      </c>
      <c r="D32" s="339"/>
      <c r="E32" s="338"/>
      <c r="F32" s="338"/>
      <c r="G32" s="338"/>
      <c r="H32" s="338"/>
      <c r="I32" s="338"/>
    </row>
    <row r="33" s="328" customFormat="1" ht="16.9" customHeight="1" spans="1:9">
      <c r="A33" s="339" t="s">
        <v>132</v>
      </c>
      <c r="B33" s="63"/>
      <c r="C33" s="63">
        <v>1140</v>
      </c>
      <c r="D33" s="339"/>
      <c r="E33" s="338"/>
      <c r="F33" s="338"/>
      <c r="G33" s="338"/>
      <c r="H33" s="338"/>
      <c r="I33" s="338"/>
    </row>
    <row r="34" s="328" customFormat="1" ht="16.9" customHeight="1" spans="1:9">
      <c r="A34" s="339" t="s">
        <v>133</v>
      </c>
      <c r="B34" s="63"/>
      <c r="C34" s="63">
        <f>C35+C36+C37</f>
        <v>19154</v>
      </c>
      <c r="D34" s="339"/>
      <c r="E34" s="338"/>
      <c r="F34" s="338"/>
      <c r="G34" s="338"/>
      <c r="H34" s="338"/>
      <c r="I34" s="338"/>
    </row>
    <row r="35" s="328" customFormat="1" ht="16.9" customHeight="1" spans="1:9">
      <c r="A35" s="339" t="s">
        <v>134</v>
      </c>
      <c r="B35" s="63"/>
      <c r="C35" s="63"/>
      <c r="D35" s="339"/>
      <c r="E35" s="338"/>
      <c r="F35" s="338"/>
      <c r="G35" s="338"/>
      <c r="H35" s="338"/>
      <c r="I35" s="338"/>
    </row>
    <row r="36" s="328" customFormat="1" ht="16.9" customHeight="1" spans="1:9">
      <c r="A36" s="339" t="s">
        <v>135</v>
      </c>
      <c r="B36" s="63"/>
      <c r="C36" s="63">
        <v>18000</v>
      </c>
      <c r="D36" s="339"/>
      <c r="E36" s="338"/>
      <c r="F36" s="338"/>
      <c r="G36" s="338"/>
      <c r="H36" s="338"/>
      <c r="I36" s="338"/>
    </row>
    <row r="37" s="328" customFormat="1" ht="16.9" customHeight="1" spans="1:9">
      <c r="A37" s="339" t="s">
        <v>136</v>
      </c>
      <c r="B37" s="63"/>
      <c r="C37" s="63">
        <v>1154</v>
      </c>
      <c r="D37" s="339"/>
      <c r="E37" s="338"/>
      <c r="F37" s="338"/>
      <c r="G37" s="338"/>
      <c r="H37" s="338"/>
      <c r="I37" s="338"/>
    </row>
    <row r="38" s="328" customFormat="1" ht="16.9" customHeight="1" spans="1:9">
      <c r="A38" s="339" t="s">
        <v>137</v>
      </c>
      <c r="B38" s="63"/>
      <c r="C38" s="63">
        <v>2114</v>
      </c>
      <c r="D38" s="339"/>
      <c r="E38" s="338"/>
      <c r="F38" s="338"/>
      <c r="G38" s="338"/>
      <c r="H38" s="338"/>
      <c r="I38" s="338"/>
    </row>
    <row r="39" s="328" customFormat="1" ht="16.9" customHeight="1" spans="1:9">
      <c r="A39" s="344" t="s">
        <v>138</v>
      </c>
      <c r="B39" s="63">
        <f>B27+B28+B34+B38+B33</f>
        <v>28640</v>
      </c>
      <c r="C39" s="63">
        <f>C27+C28+C34+C38+C33</f>
        <v>88176</v>
      </c>
      <c r="D39" s="339"/>
      <c r="E39" s="338"/>
      <c r="F39" s="338"/>
      <c r="G39" s="338"/>
      <c r="H39" s="338"/>
      <c r="I39" s="338"/>
    </row>
    <row r="40" ht="15" customHeight="1" spans="1:9">
      <c r="A40" s="332"/>
      <c r="B40" s="266"/>
      <c r="C40" s="266"/>
      <c r="D40" s="332"/>
      <c r="E40" s="332"/>
      <c r="F40" s="332"/>
      <c r="G40" s="332"/>
      <c r="H40" s="332"/>
      <c r="I40" s="332"/>
    </row>
    <row r="41" ht="15" customHeight="1" spans="1:9">
      <c r="A41" s="332"/>
      <c r="B41" s="266"/>
      <c r="C41" s="266"/>
      <c r="D41" s="332"/>
      <c r="E41" s="332"/>
      <c r="F41" s="332"/>
      <c r="G41" s="332"/>
      <c r="H41" s="332"/>
      <c r="I41" s="332"/>
    </row>
    <row r="42" ht="15" customHeight="1" spans="1:9">
      <c r="A42" s="332"/>
      <c r="B42" s="266"/>
      <c r="C42" s="266"/>
      <c r="D42" s="332"/>
      <c r="E42" s="332"/>
      <c r="F42" s="332"/>
      <c r="G42" s="332"/>
      <c r="H42" s="332"/>
      <c r="I42" s="332"/>
    </row>
    <row r="43" ht="15" customHeight="1" spans="1:9">
      <c r="A43" s="332"/>
      <c r="B43" s="266"/>
      <c r="C43" s="266"/>
      <c r="D43" s="332"/>
      <c r="E43" s="332"/>
      <c r="F43" s="332"/>
      <c r="G43" s="332"/>
      <c r="H43" s="332"/>
      <c r="I43" s="332"/>
    </row>
    <row r="44" ht="15" customHeight="1" spans="1:9">
      <c r="A44" s="332"/>
      <c r="B44" s="266"/>
      <c r="C44" s="266"/>
      <c r="D44" s="332"/>
      <c r="E44" s="332"/>
      <c r="F44" s="332"/>
      <c r="G44" s="332"/>
      <c r="H44" s="332"/>
      <c r="I44" s="332"/>
    </row>
    <row r="45" ht="15" customHeight="1" spans="1:9">
      <c r="A45" s="332"/>
      <c r="B45" s="266"/>
      <c r="C45" s="266"/>
      <c r="D45" s="332"/>
      <c r="E45" s="332"/>
      <c r="F45" s="332"/>
      <c r="G45" s="332"/>
      <c r="H45" s="332"/>
      <c r="I45" s="332"/>
    </row>
    <row r="46" customHeight="1" spans="2:3">
      <c r="B46" s="258"/>
      <c r="C46" s="258"/>
    </row>
    <row r="47" customHeight="1" spans="2:3">
      <c r="B47" s="258"/>
      <c r="C47" s="258"/>
    </row>
    <row r="48" customHeight="1" spans="2:3">
      <c r="B48" s="258"/>
      <c r="C48" s="258"/>
    </row>
    <row r="49" customHeight="1" spans="2:3">
      <c r="B49" s="258"/>
      <c r="C49" s="258"/>
    </row>
    <row r="50" customHeight="1" spans="2:3">
      <c r="B50" s="258"/>
      <c r="C50" s="258"/>
    </row>
    <row r="51" customHeight="1" spans="2:3">
      <c r="B51" s="258"/>
      <c r="C51" s="258"/>
    </row>
    <row r="52" customHeight="1" spans="2:3">
      <c r="B52" s="258"/>
      <c r="C52" s="258"/>
    </row>
    <row r="53" customHeight="1" spans="2:3">
      <c r="B53" s="258"/>
      <c r="C53" s="258"/>
    </row>
    <row r="54" customHeight="1" spans="2:3">
      <c r="B54" s="258"/>
      <c r="C54" s="258"/>
    </row>
    <row r="55" customHeight="1" spans="2:3">
      <c r="B55" s="258"/>
      <c r="C55" s="258"/>
    </row>
    <row r="56" customHeight="1" spans="2:3">
      <c r="B56" s="258"/>
      <c r="C56" s="258"/>
    </row>
    <row r="57" customHeight="1" spans="2:3">
      <c r="B57" s="258"/>
      <c r="C57" s="258"/>
    </row>
    <row r="58" customHeight="1" spans="2:3">
      <c r="B58" s="258"/>
      <c r="C58" s="258"/>
    </row>
    <row r="59" customHeight="1" spans="2:3">
      <c r="B59" s="258"/>
      <c r="C59" s="258"/>
    </row>
    <row r="60" customHeight="1" spans="2:3">
      <c r="B60" s="258"/>
      <c r="C60" s="258"/>
    </row>
    <row r="61" customHeight="1" spans="2:3">
      <c r="B61" s="258"/>
      <c r="C61" s="258"/>
    </row>
    <row r="62" customHeight="1" spans="2:3">
      <c r="B62" s="258"/>
      <c r="C62" s="258"/>
    </row>
    <row r="63" customHeight="1" spans="2:3">
      <c r="B63" s="258"/>
      <c r="C63" s="258"/>
    </row>
    <row r="64" customHeight="1" spans="2:3">
      <c r="B64" s="258"/>
      <c r="C64" s="258"/>
    </row>
    <row r="65" customHeight="1" spans="2:3">
      <c r="B65" s="258"/>
      <c r="C65" s="258"/>
    </row>
    <row r="66" customHeight="1" spans="2:3">
      <c r="B66" s="258"/>
      <c r="C66" s="258"/>
    </row>
    <row r="67" customHeight="1" spans="2:3">
      <c r="B67" s="258"/>
      <c r="C67" s="258"/>
    </row>
    <row r="68" customHeight="1" spans="2:3">
      <c r="B68" s="258"/>
      <c r="C68" s="258"/>
    </row>
    <row r="69" customHeight="1" spans="2:3">
      <c r="B69" s="258"/>
      <c r="C69" s="258"/>
    </row>
    <row r="70" customHeight="1" spans="2:3">
      <c r="B70" s="258"/>
      <c r="C70" s="258"/>
    </row>
    <row r="71" customHeight="1" spans="2:3">
      <c r="B71" s="258"/>
      <c r="C71" s="258"/>
    </row>
    <row r="72" customHeight="1" spans="2:3">
      <c r="B72" s="258"/>
      <c r="C72" s="258"/>
    </row>
    <row r="73" customHeight="1" spans="2:3">
      <c r="B73" s="258"/>
      <c r="C73" s="258"/>
    </row>
    <row r="74" customHeight="1" spans="2:3">
      <c r="B74" s="258"/>
      <c r="C74" s="258"/>
    </row>
    <row r="75" customHeight="1" spans="2:3">
      <c r="B75" s="258"/>
      <c r="C75" s="258"/>
    </row>
    <row r="76" customHeight="1" spans="2:3">
      <c r="B76" s="258"/>
      <c r="C76" s="258"/>
    </row>
    <row r="77" customHeight="1" spans="2:3">
      <c r="B77" s="258"/>
      <c r="C77" s="258"/>
    </row>
    <row r="78" customHeight="1" spans="2:3">
      <c r="B78" s="258"/>
      <c r="C78" s="258"/>
    </row>
    <row r="79" customHeight="1" spans="2:3">
      <c r="B79" s="258"/>
      <c r="C79" s="258"/>
    </row>
    <row r="80" customHeight="1" spans="2:3">
      <c r="B80" s="258"/>
      <c r="C80" s="258"/>
    </row>
  </sheetData>
  <mergeCells count="1">
    <mergeCell ref="A1:D1"/>
  </mergeCells>
  <printOptions horizontalCentered="1"/>
  <pageMargins left="0.984027777777778" right="0.984027777777778" top="0.984027777777778" bottom="0.984027777777778" header="0.220138888888889" footer="0.2"/>
  <pageSetup paperSize="9" scale="90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27"/>
  <sheetViews>
    <sheetView showZeros="0" zoomScale="85" zoomScaleNormal="85" topLeftCell="B10" workbookViewId="0">
      <selection activeCell="F29" sqref="F29"/>
    </sheetView>
  </sheetViews>
  <sheetFormatPr defaultColWidth="9" defaultRowHeight="12.75"/>
  <cols>
    <col min="1" max="1" width="5.625" style="303" hidden="1" customWidth="1"/>
    <col min="2" max="2" width="30" style="303" customWidth="1"/>
    <col min="3" max="3" width="14.75" style="303" customWidth="1"/>
    <col min="4" max="4" width="16" style="303" customWidth="1"/>
    <col min="5" max="5" width="18.125" style="303" customWidth="1"/>
    <col min="6" max="6" width="14.375" style="303" customWidth="1"/>
    <col min="7" max="7" width="18.125" style="303" customWidth="1"/>
    <col min="8" max="8" width="8.625" style="303" customWidth="1"/>
    <col min="9" max="16384" width="9" style="303"/>
  </cols>
  <sheetData>
    <row r="1" ht="24" customHeight="1" spans="1:9">
      <c r="A1" s="304" t="s">
        <v>139</v>
      </c>
      <c r="B1" s="305" t="s">
        <v>154</v>
      </c>
      <c r="C1" s="305"/>
      <c r="D1" s="305"/>
      <c r="E1" s="305"/>
      <c r="F1" s="305"/>
      <c r="G1" s="305"/>
      <c r="H1" s="228"/>
      <c r="I1" s="228"/>
    </row>
    <row r="2" s="301" customFormat="1" ht="22.15" customHeight="1" spans="1:9">
      <c r="A2" s="306" t="s">
        <v>83</v>
      </c>
      <c r="B2" s="307" t="s">
        <v>155</v>
      </c>
      <c r="C2" s="308"/>
      <c r="D2" s="308"/>
      <c r="E2" s="308"/>
      <c r="F2" s="309" t="s">
        <v>142</v>
      </c>
      <c r="G2" s="309"/>
      <c r="H2" s="310"/>
      <c r="I2" s="310"/>
    </row>
    <row r="3" s="302" customFormat="1" ht="16.15" customHeight="1" spans="1:9">
      <c r="A3" s="311" t="s">
        <v>56</v>
      </c>
      <c r="B3" s="234" t="s">
        <v>143</v>
      </c>
      <c r="C3" s="235" t="s">
        <v>144</v>
      </c>
      <c r="D3" s="235" t="s">
        <v>117</v>
      </c>
      <c r="E3" s="235"/>
      <c r="F3" s="235"/>
      <c r="G3" s="312" t="s">
        <v>118</v>
      </c>
      <c r="H3" s="310"/>
      <c r="I3" s="310"/>
    </row>
    <row r="4" s="302" customFormat="1" ht="34.15" customHeight="1" spans="1:9">
      <c r="A4" s="311"/>
      <c r="B4" s="234"/>
      <c r="C4" s="313"/>
      <c r="D4" s="235" t="s">
        <v>145</v>
      </c>
      <c r="E4" s="235" t="s">
        <v>146</v>
      </c>
      <c r="F4" s="234" t="s">
        <v>147</v>
      </c>
      <c r="G4" s="312"/>
      <c r="H4" s="310"/>
      <c r="I4" s="310"/>
    </row>
    <row r="5" s="302" customFormat="1" ht="16.15" customHeight="1" spans="1:9">
      <c r="A5" s="314"/>
      <c r="B5" s="315" t="s">
        <v>87</v>
      </c>
      <c r="C5" s="234">
        <v>8896</v>
      </c>
      <c r="D5" s="316">
        <v>7955</v>
      </c>
      <c r="E5" s="317">
        <v>430</v>
      </c>
      <c r="F5" s="318">
        <f t="shared" ref="F5:F27" si="0">SUM(D5:E5)</f>
        <v>8385</v>
      </c>
      <c r="G5" s="319">
        <f t="shared" ref="G5:G9" si="1">(F5/C5-1)*100</f>
        <v>-5.74415467625899</v>
      </c>
      <c r="H5" s="310"/>
      <c r="I5" s="310"/>
    </row>
    <row r="6" s="302" customFormat="1" ht="16.15" customHeight="1" spans="1:9">
      <c r="A6" s="314"/>
      <c r="B6" s="315" t="s">
        <v>88</v>
      </c>
      <c r="C6" s="234">
        <v>36</v>
      </c>
      <c r="D6" s="320">
        <v>13</v>
      </c>
      <c r="E6" s="321"/>
      <c r="F6" s="318">
        <f t="shared" si="0"/>
        <v>13</v>
      </c>
      <c r="G6" s="319">
        <f t="shared" si="1"/>
        <v>-63.8888888888889</v>
      </c>
      <c r="H6" s="310"/>
      <c r="I6" s="310"/>
    </row>
    <row r="7" s="302" customFormat="1" ht="16.15" customHeight="1" spans="1:9">
      <c r="A7" s="314"/>
      <c r="B7" s="315" t="s">
        <v>89</v>
      </c>
      <c r="C7" s="234">
        <v>2862</v>
      </c>
      <c r="D7" s="320">
        <v>2246</v>
      </c>
      <c r="E7" s="321">
        <v>180</v>
      </c>
      <c r="F7" s="318">
        <f t="shared" si="0"/>
        <v>2426</v>
      </c>
      <c r="G7" s="319">
        <f t="shared" si="1"/>
        <v>-15.2341020265549</v>
      </c>
      <c r="H7" s="310"/>
      <c r="I7" s="310"/>
    </row>
    <row r="8" s="302" customFormat="1" ht="16.15" customHeight="1" spans="1:9">
      <c r="A8" s="314"/>
      <c r="B8" s="315" t="s">
        <v>90</v>
      </c>
      <c r="C8" s="234">
        <v>15268</v>
      </c>
      <c r="D8" s="320">
        <v>13000</v>
      </c>
      <c r="E8" s="321">
        <v>7400</v>
      </c>
      <c r="F8" s="318">
        <f t="shared" si="0"/>
        <v>20400</v>
      </c>
      <c r="G8" s="319">
        <f t="shared" si="1"/>
        <v>33.6127849096149</v>
      </c>
      <c r="H8" s="310"/>
      <c r="I8" s="310"/>
    </row>
    <row r="9" s="302" customFormat="1" ht="16.15" customHeight="1" spans="1:9">
      <c r="A9" s="314"/>
      <c r="B9" s="315" t="s">
        <v>91</v>
      </c>
      <c r="C9" s="234">
        <v>100</v>
      </c>
      <c r="D9" s="320">
        <v>100</v>
      </c>
      <c r="E9" s="321">
        <v>330</v>
      </c>
      <c r="F9" s="318">
        <f t="shared" si="0"/>
        <v>430</v>
      </c>
      <c r="G9" s="319">
        <f t="shared" si="1"/>
        <v>330</v>
      </c>
      <c r="H9" s="310"/>
      <c r="I9" s="310"/>
    </row>
    <row r="10" s="302" customFormat="1" ht="16.15" customHeight="1" spans="1:9">
      <c r="A10" s="314"/>
      <c r="B10" s="315" t="s">
        <v>92</v>
      </c>
      <c r="C10" s="234">
        <v>691</v>
      </c>
      <c r="D10" s="320">
        <v>491</v>
      </c>
      <c r="E10" s="321">
        <v>140</v>
      </c>
      <c r="F10" s="318">
        <f t="shared" si="0"/>
        <v>631</v>
      </c>
      <c r="G10" s="319">
        <f t="shared" ref="G10:G23" si="2">(F10/C10-1)*100</f>
        <v>-8.68306801736614</v>
      </c>
      <c r="H10" s="310"/>
      <c r="I10" s="310"/>
    </row>
    <row r="11" s="302" customFormat="1" ht="16.15" customHeight="1" spans="1:9">
      <c r="A11" s="314"/>
      <c r="B11" s="315" t="s">
        <v>93</v>
      </c>
      <c r="C11" s="234">
        <v>8476</v>
      </c>
      <c r="D11" s="320">
        <v>8309</v>
      </c>
      <c r="E11" s="321">
        <v>2200</v>
      </c>
      <c r="F11" s="318">
        <f t="shared" si="0"/>
        <v>10509</v>
      </c>
      <c r="G11" s="319">
        <f t="shared" si="2"/>
        <v>23.9853704577631</v>
      </c>
      <c r="H11" s="310"/>
      <c r="I11" s="310"/>
    </row>
    <row r="12" s="302" customFormat="1" ht="16.15" customHeight="1" spans="1:9">
      <c r="A12" s="314"/>
      <c r="B12" s="315" t="s">
        <v>94</v>
      </c>
      <c r="C12" s="234">
        <v>2203</v>
      </c>
      <c r="D12" s="320">
        <v>2152</v>
      </c>
      <c r="E12" s="321">
        <v>1600</v>
      </c>
      <c r="F12" s="318">
        <f t="shared" si="0"/>
        <v>3752</v>
      </c>
      <c r="G12" s="319">
        <f t="shared" si="2"/>
        <v>70.3132092600999</v>
      </c>
      <c r="H12" s="310"/>
      <c r="I12" s="310"/>
    </row>
    <row r="13" s="302" customFormat="1" ht="16.15" customHeight="1" spans="1:9">
      <c r="A13" s="314"/>
      <c r="B13" s="315" t="s">
        <v>95</v>
      </c>
      <c r="C13" s="234">
        <v>1231</v>
      </c>
      <c r="D13" s="320">
        <v>927</v>
      </c>
      <c r="E13" s="321">
        <v>1500</v>
      </c>
      <c r="F13" s="318">
        <f t="shared" si="0"/>
        <v>2427</v>
      </c>
      <c r="G13" s="319">
        <f t="shared" si="2"/>
        <v>97.1567831031682</v>
      </c>
      <c r="H13" s="310"/>
      <c r="I13" s="310"/>
    </row>
    <row r="14" s="302" customFormat="1" ht="16.15" customHeight="1" spans="1:9">
      <c r="A14" s="314"/>
      <c r="B14" s="315" t="s">
        <v>96</v>
      </c>
      <c r="C14" s="234">
        <v>21746</v>
      </c>
      <c r="D14" s="320">
        <v>9229</v>
      </c>
      <c r="E14" s="321">
        <v>1000</v>
      </c>
      <c r="F14" s="318">
        <f t="shared" si="0"/>
        <v>10229</v>
      </c>
      <c r="G14" s="319">
        <f t="shared" si="2"/>
        <v>-52.96146417732</v>
      </c>
      <c r="H14" s="310"/>
      <c r="I14" s="310"/>
    </row>
    <row r="15" s="302" customFormat="1" ht="16.15" customHeight="1" spans="1:9">
      <c r="A15" s="314"/>
      <c r="B15" s="315" t="s">
        <v>97</v>
      </c>
      <c r="C15" s="234">
        <v>5731</v>
      </c>
      <c r="D15" s="320">
        <v>3717</v>
      </c>
      <c r="E15" s="321">
        <v>2320</v>
      </c>
      <c r="F15" s="318">
        <f t="shared" si="0"/>
        <v>6037</v>
      </c>
      <c r="G15" s="319">
        <f t="shared" si="2"/>
        <v>5.33938230675275</v>
      </c>
      <c r="H15" s="310"/>
      <c r="I15" s="310"/>
    </row>
    <row r="16" s="302" customFormat="1" ht="16.15" customHeight="1" spans="1:9">
      <c r="A16" s="314"/>
      <c r="B16" s="315" t="s">
        <v>98</v>
      </c>
      <c r="C16" s="234">
        <v>110</v>
      </c>
      <c r="D16" s="320">
        <v>108</v>
      </c>
      <c r="E16" s="321"/>
      <c r="F16" s="318">
        <f t="shared" si="0"/>
        <v>108</v>
      </c>
      <c r="G16" s="319">
        <f t="shared" si="2"/>
        <v>-1.81818181818182</v>
      </c>
      <c r="H16" s="310"/>
      <c r="I16" s="310"/>
    </row>
    <row r="17" s="302" customFormat="1" ht="16.15" customHeight="1" spans="1:9">
      <c r="A17" s="314"/>
      <c r="B17" s="315" t="s">
        <v>99</v>
      </c>
      <c r="C17" s="234">
        <v>1489</v>
      </c>
      <c r="D17" s="320">
        <v>652</v>
      </c>
      <c r="E17" s="321">
        <v>900</v>
      </c>
      <c r="F17" s="318">
        <f t="shared" si="0"/>
        <v>1552</v>
      </c>
      <c r="G17" s="319">
        <f t="shared" si="2"/>
        <v>4.23102753525857</v>
      </c>
      <c r="H17" s="310"/>
      <c r="I17" s="310"/>
    </row>
    <row r="18" s="302" customFormat="1" ht="16.15" customHeight="1" spans="1:9">
      <c r="A18" s="314"/>
      <c r="B18" s="315" t="s">
        <v>100</v>
      </c>
      <c r="C18" s="234">
        <v>233</v>
      </c>
      <c r="D18" s="320">
        <v>39</v>
      </c>
      <c r="E18" s="318">
        <v>0</v>
      </c>
      <c r="F18" s="318">
        <f t="shared" si="0"/>
        <v>39</v>
      </c>
      <c r="G18" s="319">
        <f t="shared" si="2"/>
        <v>-83.2618025751073</v>
      </c>
      <c r="H18" s="310"/>
      <c r="I18" s="310"/>
    </row>
    <row r="19" s="302" customFormat="1" ht="16.15" customHeight="1" spans="1:9">
      <c r="A19" s="314"/>
      <c r="B19" s="315" t="s">
        <v>101</v>
      </c>
      <c r="C19" s="234">
        <v>70</v>
      </c>
      <c r="D19" s="320">
        <v>63</v>
      </c>
      <c r="E19" s="318"/>
      <c r="F19" s="318">
        <f t="shared" si="0"/>
        <v>63</v>
      </c>
      <c r="G19" s="319">
        <f t="shared" si="2"/>
        <v>-10</v>
      </c>
      <c r="H19" s="310"/>
      <c r="I19" s="310"/>
    </row>
    <row r="20" s="302" customFormat="1" ht="16.15" customHeight="1" spans="1:9">
      <c r="A20" s="314"/>
      <c r="B20" s="315" t="s">
        <v>102</v>
      </c>
      <c r="C20" s="234">
        <v>540</v>
      </c>
      <c r="D20" s="320">
        <v>345</v>
      </c>
      <c r="E20" s="321"/>
      <c r="F20" s="318">
        <f t="shared" si="0"/>
        <v>345</v>
      </c>
      <c r="G20" s="319">
        <f t="shared" si="2"/>
        <v>-36.1111111111111</v>
      </c>
      <c r="H20" s="310"/>
      <c r="I20" s="310"/>
    </row>
    <row r="21" s="302" customFormat="1" ht="16.15" customHeight="1" spans="1:9">
      <c r="A21" s="314"/>
      <c r="B21" s="315" t="s">
        <v>103</v>
      </c>
      <c r="C21" s="234">
        <v>4134</v>
      </c>
      <c r="D21" s="320">
        <v>4077</v>
      </c>
      <c r="E21" s="321">
        <v>9000</v>
      </c>
      <c r="F21" s="318">
        <f t="shared" si="0"/>
        <v>13077</v>
      </c>
      <c r="G21" s="319">
        <f t="shared" si="2"/>
        <v>216.32801161103</v>
      </c>
      <c r="H21" s="310"/>
      <c r="I21" s="310"/>
    </row>
    <row r="22" s="302" customFormat="1" ht="16.15" customHeight="1" spans="1:9">
      <c r="A22" s="314"/>
      <c r="B22" s="315" t="s">
        <v>148</v>
      </c>
      <c r="C22" s="234">
        <v>472</v>
      </c>
      <c r="D22" s="320">
        <v>423</v>
      </c>
      <c r="E22" s="318"/>
      <c r="F22" s="318">
        <f t="shared" si="0"/>
        <v>423</v>
      </c>
      <c r="G22" s="319">
        <f t="shared" si="2"/>
        <v>-10.3813559322034</v>
      </c>
      <c r="H22" s="310"/>
      <c r="I22" s="310"/>
    </row>
    <row r="23" s="302" customFormat="1" ht="16.15" customHeight="1" spans="1:9">
      <c r="A23" s="314"/>
      <c r="B23" s="322" t="s">
        <v>149</v>
      </c>
      <c r="C23" s="234">
        <v>1000</v>
      </c>
      <c r="D23" s="320">
        <v>800</v>
      </c>
      <c r="E23" s="318"/>
      <c r="F23" s="318">
        <f t="shared" si="0"/>
        <v>800</v>
      </c>
      <c r="G23" s="319">
        <f t="shared" si="2"/>
        <v>-20</v>
      </c>
      <c r="H23" s="310"/>
      <c r="I23" s="310"/>
    </row>
    <row r="24" s="302" customFormat="1" ht="16.15" customHeight="1" spans="1:9">
      <c r="A24" s="311"/>
      <c r="B24" s="322" t="s">
        <v>106</v>
      </c>
      <c r="C24" s="234">
        <v>4956</v>
      </c>
      <c r="D24" s="320">
        <v>4904</v>
      </c>
      <c r="E24" s="318"/>
      <c r="F24" s="318">
        <f t="shared" si="0"/>
        <v>4904</v>
      </c>
      <c r="G24" s="319">
        <f t="shared" ref="G24:G27" si="3">(F24/C24-1)*100</f>
        <v>-1.04923325262308</v>
      </c>
      <c r="H24" s="310"/>
      <c r="I24" s="310"/>
    </row>
    <row r="25" s="302" customFormat="1" ht="16.15" customHeight="1" spans="1:9">
      <c r="A25" s="314"/>
      <c r="B25" s="323" t="s">
        <v>150</v>
      </c>
      <c r="C25" s="323">
        <f>SUM(C5:C24)</f>
        <v>80244</v>
      </c>
      <c r="D25" s="323">
        <f>SUM(D5:D24)</f>
        <v>59550</v>
      </c>
      <c r="E25" s="324">
        <f>SUM(E5:E24)</f>
        <v>27000</v>
      </c>
      <c r="F25" s="324">
        <f t="shared" si="0"/>
        <v>86550</v>
      </c>
      <c r="G25" s="319">
        <f t="shared" si="3"/>
        <v>7.85853147898907</v>
      </c>
      <c r="H25" s="310"/>
      <c r="I25" s="310"/>
    </row>
    <row r="26" s="302" customFormat="1" ht="16.15" customHeight="1" spans="1:9">
      <c r="A26" s="314"/>
      <c r="B26" s="325" t="s">
        <v>151</v>
      </c>
      <c r="C26" s="234">
        <v>1600</v>
      </c>
      <c r="D26" s="234">
        <v>1626</v>
      </c>
      <c r="E26" s="318"/>
      <c r="F26" s="234">
        <f t="shared" si="0"/>
        <v>1626</v>
      </c>
      <c r="G26" s="319">
        <f t="shared" si="3"/>
        <v>1.62500000000001</v>
      </c>
      <c r="H26" s="310"/>
      <c r="I26" s="310"/>
    </row>
    <row r="27" s="302" customFormat="1" ht="16.15" customHeight="1" spans="1:9">
      <c r="A27" s="326"/>
      <c r="B27" s="323" t="s">
        <v>152</v>
      </c>
      <c r="C27" s="323">
        <f>SUM(C25:C26)</f>
        <v>81844</v>
      </c>
      <c r="D27" s="323">
        <f>SUM(D25:D26)</f>
        <v>61176</v>
      </c>
      <c r="E27" s="324">
        <f>SUM(E25:E26)</f>
        <v>27000</v>
      </c>
      <c r="F27" s="324">
        <f t="shared" si="0"/>
        <v>88176</v>
      </c>
      <c r="G27" s="319">
        <f t="shared" si="3"/>
        <v>7.73666976198621</v>
      </c>
      <c r="H27" s="310"/>
      <c r="I27" s="310"/>
    </row>
  </sheetData>
  <mergeCells count="7">
    <mergeCell ref="B1:G1"/>
    <mergeCell ref="F2:G2"/>
    <mergeCell ref="D3:F3"/>
    <mergeCell ref="A3:A4"/>
    <mergeCell ref="B3:B4"/>
    <mergeCell ref="C3:C4"/>
    <mergeCell ref="G3:G4"/>
  </mergeCells>
  <printOptions horizontalCentered="1"/>
  <pageMargins left="0.699305555555556" right="0.984027777777778" top="0.709027777777778" bottom="0.338888888888889" header="0.590277777777778" footer="0.2"/>
  <pageSetup paperSize="9" orientation="landscape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42</vt:i4>
      </vt:variant>
    </vt:vector>
  </HeadingPairs>
  <TitlesOfParts>
    <vt:vector size="42" baseType="lpstr">
      <vt:lpstr>目录</vt:lpstr>
      <vt:lpstr>19年收入表</vt:lpstr>
      <vt:lpstr>19年支出表</vt:lpstr>
      <vt:lpstr>19年本级收入表</vt:lpstr>
      <vt:lpstr>19年本级支出表</vt:lpstr>
      <vt:lpstr>20年收入表</vt:lpstr>
      <vt:lpstr>20年支出表</vt:lpstr>
      <vt:lpstr>20年本级收入表</vt:lpstr>
      <vt:lpstr>20年本级支出表</vt:lpstr>
      <vt:lpstr>20年支出表（功能分类）</vt:lpstr>
      <vt:lpstr>20年支出表（政府经济分类）</vt:lpstr>
      <vt:lpstr>20年新区本级支出表（功能分类）</vt:lpstr>
      <vt:lpstr>20年新区本级支出表（政府经济分类）</vt:lpstr>
      <vt:lpstr>20年基本支出表（功能分类）</vt:lpstr>
      <vt:lpstr>20年基本支出表（政府经济分类）</vt:lpstr>
      <vt:lpstr>20年本级基本支出表（功能分类）</vt:lpstr>
      <vt:lpstr>20年本级基本支出表（政府经济分类）</vt:lpstr>
      <vt:lpstr>20年专项转移支付支出（功能分类）</vt:lpstr>
      <vt:lpstr>20年专项转移支付支出（政府经济分类）</vt:lpstr>
      <vt:lpstr>20年税收返还及转移支付计划表</vt:lpstr>
      <vt:lpstr>19年政府性基金收入表</vt:lpstr>
      <vt:lpstr>19年政府性基金支出表 </vt:lpstr>
      <vt:lpstr>20年政府性基金收入预算表</vt:lpstr>
      <vt:lpstr>20年政府性基金支出预算表 </vt:lpstr>
      <vt:lpstr>20年本级政府性基金支出预算表</vt:lpstr>
      <vt:lpstr>20年政府性基金转移支付表</vt:lpstr>
      <vt:lpstr>19年国有资本经营收入表</vt:lpstr>
      <vt:lpstr>19年国有资本经营支出表</vt:lpstr>
      <vt:lpstr>20年国有资本经营预算收入预算表</vt:lpstr>
      <vt:lpstr>20年国有资本经营预算支出预算表 </vt:lpstr>
      <vt:lpstr>20年本级国有资本经营预算支出预算表</vt:lpstr>
      <vt:lpstr>2020年国有资本经营转移支付</vt:lpstr>
      <vt:lpstr>19年社会保险基金收入表</vt:lpstr>
      <vt:lpstr>19年社会保险基金支出表</vt:lpstr>
      <vt:lpstr>20年社会保险基金收入预算表 </vt:lpstr>
      <vt:lpstr>20年社会保险基金支出预算表</vt:lpstr>
      <vt:lpstr>19年底政府性债务余额情况表</vt:lpstr>
      <vt:lpstr>19年底政府性债务余额变动情况表</vt:lpstr>
      <vt:lpstr>19年政府一般债务限额和余额情况表</vt:lpstr>
      <vt:lpstr>19年专项债务限额和余额情况表</vt:lpstr>
      <vt:lpstr>20年一般债务限额及期初余额</vt:lpstr>
      <vt:lpstr>20年专项债务限额及期初余额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gyb1</cp:lastModifiedBy>
  <cp:revision>1</cp:revision>
  <dcterms:created xsi:type="dcterms:W3CDTF">2002-12-11T01:12:00Z</dcterms:created>
  <cp:lastPrinted>2020-02-14T04:32:00Z</cp:lastPrinted>
  <dcterms:modified xsi:type="dcterms:W3CDTF">2021-05-21T09:37:27Z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FC73D3247F92425A977FC50557C7EBEA</vt:lpwstr>
  </property>
</Properties>
</file>