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0356" activeTab="1"/>
  </bookViews>
  <sheets>
    <sheet name="附件1" sheetId="4" r:id="rId1"/>
    <sheet name="附件2" sheetId="5" r:id="rId2"/>
  </sheets>
  <calcPr calcId="125725"/>
</workbook>
</file>

<file path=xl/calcChain.xml><?xml version="1.0" encoding="utf-8"?>
<calcChain xmlns="http://schemas.openxmlformats.org/spreadsheetml/2006/main">
  <c r="L24" i="4"/>
  <c r="L23"/>
  <c r="L22"/>
  <c r="G22"/>
  <c r="G21"/>
  <c r="L21"/>
  <c r="G19"/>
  <c r="L18"/>
  <c r="G18"/>
  <c r="F18"/>
  <c r="G17"/>
  <c r="L17"/>
  <c r="J17"/>
  <c r="M12"/>
  <c r="G27"/>
  <c r="G23"/>
  <c r="F22"/>
  <c r="G14"/>
  <c r="G12"/>
  <c r="F7"/>
  <c r="D17" i="5"/>
  <c r="D13"/>
  <c r="D9"/>
  <c r="M31" i="4"/>
  <c r="F23"/>
  <c r="H21"/>
  <c r="J21" s="1"/>
  <c r="F19"/>
  <c r="L7"/>
  <c r="H17"/>
  <c r="F15"/>
  <c r="H14"/>
  <c r="F14"/>
  <c r="F13"/>
  <c r="F12"/>
  <c r="H12"/>
  <c r="J12" s="1"/>
  <c r="N14"/>
  <c r="N15"/>
  <c r="N13"/>
  <c r="N31" s="1"/>
  <c r="N12"/>
  <c r="L30"/>
  <c r="F30"/>
  <c r="H30" s="1"/>
  <c r="F6"/>
  <c r="F28"/>
  <c r="F27"/>
  <c r="F24"/>
  <c r="F21"/>
  <c r="F26"/>
  <c r="H26" s="1"/>
  <c r="J26" s="1"/>
  <c r="G10"/>
  <c r="G9"/>
  <c r="G7"/>
  <c r="F10"/>
  <c r="H10" s="1"/>
  <c r="J10" s="1"/>
  <c r="L10" s="1"/>
  <c r="F9"/>
  <c r="H9" s="1"/>
  <c r="J9" s="1"/>
  <c r="L9" s="1"/>
  <c r="F8"/>
  <c r="D20"/>
  <c r="E20"/>
  <c r="I20"/>
  <c r="C20"/>
  <c r="I25"/>
  <c r="I29"/>
  <c r="G29"/>
  <c r="E29"/>
  <c r="D29"/>
  <c r="C29"/>
  <c r="G28"/>
  <c r="G25"/>
  <c r="E25"/>
  <c r="D25"/>
  <c r="C25"/>
  <c r="G24"/>
  <c r="I16"/>
  <c r="E16"/>
  <c r="D16"/>
  <c r="C16"/>
  <c r="H15"/>
  <c r="J15" s="1"/>
  <c r="G13"/>
  <c r="I11"/>
  <c r="E11"/>
  <c r="D11"/>
  <c r="C11"/>
  <c r="G8"/>
  <c r="I6"/>
  <c r="E6"/>
  <c r="D6"/>
  <c r="C6"/>
  <c r="G11" l="1"/>
  <c r="F16"/>
  <c r="D31"/>
  <c r="I31"/>
  <c r="G20"/>
  <c r="H19"/>
  <c r="J19" s="1"/>
  <c r="H23"/>
  <c r="J23" s="1"/>
  <c r="E31"/>
  <c r="C31"/>
  <c r="J29"/>
  <c r="J30"/>
  <c r="F20"/>
  <c r="H28"/>
  <c r="H24"/>
  <c r="J24" s="1"/>
  <c r="H27"/>
  <c r="J27" s="1"/>
  <c r="L27" s="1"/>
  <c r="G16"/>
  <c r="H13"/>
  <c r="J13" s="1"/>
  <c r="M13" s="1"/>
  <c r="H18"/>
  <c r="J18" s="1"/>
  <c r="F25"/>
  <c r="H22"/>
  <c r="J22" s="1"/>
  <c r="F29"/>
  <c r="H29"/>
  <c r="F11"/>
  <c r="J14"/>
  <c r="H8"/>
  <c r="J8" s="1"/>
  <c r="L8" s="1"/>
  <c r="H7"/>
  <c r="J7" s="1"/>
  <c r="G6"/>
  <c r="L31" l="1"/>
  <c r="F31"/>
  <c r="H25"/>
  <c r="J28"/>
  <c r="J25" s="1"/>
  <c r="H16"/>
  <c r="G31"/>
  <c r="H20"/>
  <c r="J20"/>
  <c r="J6"/>
  <c r="H11"/>
  <c r="J11"/>
  <c r="H6"/>
  <c r="J16" l="1"/>
  <c r="J31" s="1"/>
  <c r="H31"/>
</calcChain>
</file>

<file path=xl/comments1.xml><?xml version="1.0" encoding="utf-8"?>
<comments xmlns="http://schemas.openxmlformats.org/spreadsheetml/2006/main">
  <authors>
    <author>Administrator</author>
  </authors>
  <commentLis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初中5个，小学11个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小学2个，初中1个</t>
        </r>
      </text>
    </comment>
  </commentList>
</comments>
</file>

<file path=xl/sharedStrings.xml><?xml version="1.0" encoding="utf-8"?>
<sst xmlns="http://schemas.openxmlformats.org/spreadsheetml/2006/main" count="78" uniqueCount="62">
  <si>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</si>
  <si>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</si>
  <si>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</si>
  <si>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</si>
  <si>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</si>
  <si>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</si>
  <si>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已拨付</t>
  </si>
  <si>
    <t>本次拨付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</si>
  <si>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</si>
  <si>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</si>
  <si>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</si>
  <si>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</si>
  <si>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</si>
  <si>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</si>
  <si>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</si>
  <si>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</si>
  <si>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</si>
  <si>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</si>
  <si>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景丰中小学</t>
  </si>
  <si>
    <t>寄宿制</t>
  </si>
  <si>
    <t>文家中学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</si>
  <si>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</si>
  <si>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</si>
  <si>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</si>
  <si>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</si>
  <si>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</si>
  <si>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</si>
  <si>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</si>
  <si>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</si>
  <si>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</si>
  <si>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</si>
  <si>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</si>
  <si>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</si>
  <si>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</si>
  <si>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</si>
  <si>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</si>
  <si>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</si>
  <si>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</si>
  <si>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</si>
  <si>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</si>
  <si>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</si>
  <si>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</si>
  <si>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</si>
  <si>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附件1:</t>
    <phoneticPr fontId="5" type="noConversion"/>
  </si>
  <si>
    <t>寄宿制不足百人</t>
    <phoneticPr fontId="5" type="noConversion"/>
  </si>
  <si>
    <t>2019年秋季学期城乡义务教育补助经费（公用经费第二批）分配表</t>
    <phoneticPr fontId="5" type="noConversion"/>
  </si>
  <si>
    <t>小学</t>
    <phoneticPr fontId="5" type="noConversion"/>
  </si>
  <si>
    <t>初中</t>
    <phoneticPr fontId="5" type="noConversion"/>
  </si>
  <si>
    <t>特殊</t>
    <phoneticPr fontId="5" type="noConversion"/>
  </si>
  <si>
    <t>附件2</t>
  </si>
  <si>
    <t>单位：万元</t>
  </si>
  <si>
    <t>功能分类科目</t>
  </si>
  <si>
    <t>资金文号</t>
  </si>
  <si>
    <t>金额</t>
  </si>
  <si>
    <t>备注</t>
  </si>
  <si>
    <t>小计</t>
  </si>
  <si>
    <t>铜财教〔2019〕10号</t>
    <phoneticPr fontId="5" type="noConversion"/>
  </si>
  <si>
    <t>铜财教〔2019〕56号</t>
    <phoneticPr fontId="5" type="noConversion"/>
  </si>
  <si>
    <t>铜财教〔2019〕123号</t>
    <phoneticPr fontId="5" type="noConversion"/>
  </si>
  <si>
    <t>年初预算</t>
    <phoneticPr fontId="5" type="noConversion"/>
  </si>
  <si>
    <t>铜财教〔2019〕126号</t>
    <phoneticPr fontId="5" type="noConversion"/>
  </si>
  <si>
    <t>资金文件对应科目表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</si>
</sst>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6" fillId="0" borderId="0" xfId="2" applyFont="1" applyFill="1">
      <alignment vertical="center"/>
    </xf>
    <xf numFmtId="0" fontId="6" fillId="0" borderId="8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>
      <alignment vertical="center"/>
    </xf>
    <xf numFmtId="0" fontId="6" fillId="0" borderId="8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/>
    </xf>
    <xf numFmtId="0" fontId="8" fillId="0" borderId="8" xfId="2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6" fillId="0" borderId="0" xfId="2" applyFont="1" applyFill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6" fillId="2" borderId="1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Border="1">
      <alignment vertical="center"/>
    </xf>
    <xf numFmtId="0" fontId="6" fillId="2" borderId="0" xfId="2" applyFont="1" applyFill="1" applyBorder="1" applyAlignment="1">
      <alignment vertical="center"/>
    </xf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zoomScale="115" zoomScaleNormal="115" workbookViewId="0">
      <pane ySplit="5" topLeftCell="A6" activePane="bottomLeft" state="frozen"/>
      <selection pane="bottomLeft" activeCell="O9" sqref="O9"/>
    </sheetView>
  </sheetViews>
  <sheetFormatPr defaultColWidth="14.33203125" defaultRowHeight="15.75" customHeight="1"/>
  <cols>
    <col min="1" max="1" width="3.6640625" style="1" customWidth="1"/>
    <col min="2" max="2" width="10.33203125" style="1" customWidth="1"/>
    <col min="3" max="3" width="4.77734375" style="1" customWidth="1"/>
    <col min="4" max="4" width="6.88671875" style="1" customWidth="1"/>
    <col min="5" max="5" width="6.33203125" style="1" customWidth="1"/>
    <col min="6" max="6" width="8.109375" style="1" customWidth="1"/>
    <col min="7" max="7" width="7.33203125" style="1" customWidth="1"/>
    <col min="8" max="8" width="8.44140625" style="1" customWidth="1"/>
    <col min="9" max="9" width="8.88671875" style="1" customWidth="1"/>
    <col min="10" max="10" width="12.6640625" style="1" customWidth="1"/>
    <col min="11" max="11" width="8.5546875" style="1" customWidth="1"/>
    <col min="12" max="12" width="8.44140625" style="17" hidden="1" customWidth="1"/>
    <col min="13" max="13" width="7.44140625" style="17" hidden="1" customWidth="1"/>
    <col min="14" max="14" width="7.77734375" style="17" hidden="1" customWidth="1"/>
    <col min="15" max="16384" width="14.33203125" style="1"/>
  </cols>
  <sheetData>
    <row r="1" spans="1:14" ht="17.25" customHeight="1">
      <c r="A1" s="15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24" customHeight="1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18.75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s="3" customFormat="1" ht="17.25" customHeight="1">
      <c r="A4" s="31" t="s">
        <v>1</v>
      </c>
      <c r="B4" s="40" t="s">
        <v>2</v>
      </c>
      <c r="C4" s="35" t="s">
        <v>3</v>
      </c>
      <c r="D4" s="36"/>
      <c r="E4" s="36"/>
      <c r="F4" s="37" t="s">
        <v>4</v>
      </c>
      <c r="G4" s="38"/>
      <c r="H4" s="42" t="s">
        <v>5</v>
      </c>
      <c r="I4" s="42" t="s">
        <v>6</v>
      </c>
      <c r="J4" s="31" t="s">
        <v>7</v>
      </c>
      <c r="K4" s="38"/>
      <c r="L4" s="16"/>
      <c r="M4" s="16"/>
      <c r="N4" s="16"/>
    </row>
    <row r="5" spans="1:14" s="3" customFormat="1" ht="17.25" customHeight="1">
      <c r="A5" s="32"/>
      <c r="B5" s="41"/>
      <c r="C5" s="4" t="s">
        <v>8</v>
      </c>
      <c r="D5" s="4" t="s">
        <v>9</v>
      </c>
      <c r="E5" s="5" t="s">
        <v>10</v>
      </c>
      <c r="F5" s="4" t="s">
        <v>11</v>
      </c>
      <c r="G5" s="5" t="s">
        <v>10</v>
      </c>
      <c r="H5" s="43"/>
      <c r="I5" s="43"/>
      <c r="J5" s="32"/>
      <c r="K5" s="39"/>
      <c r="L5" s="16" t="s">
        <v>46</v>
      </c>
      <c r="M5" s="16" t="s">
        <v>47</v>
      </c>
      <c r="N5" s="16" t="s">
        <v>48</v>
      </c>
    </row>
    <row r="6" spans="1:14" s="7" customFormat="1" ht="22.5" customHeight="1">
      <c r="A6" s="44" t="s">
        <v>12</v>
      </c>
      <c r="B6" s="45"/>
      <c r="C6" s="6">
        <f t="shared" ref="C6:I6" si="0">C7+C8+C9+C10</f>
        <v>6889</v>
      </c>
      <c r="D6" s="6">
        <f t="shared" si="0"/>
        <v>0</v>
      </c>
      <c r="E6" s="6">
        <f t="shared" si="0"/>
        <v>11</v>
      </c>
      <c r="F6" s="6">
        <f t="shared" si="0"/>
        <v>2755600</v>
      </c>
      <c r="G6" s="6">
        <f t="shared" si="0"/>
        <v>28600</v>
      </c>
      <c r="H6" s="6">
        <f t="shared" si="0"/>
        <v>2784200</v>
      </c>
      <c r="I6" s="6">
        <f t="shared" si="0"/>
        <v>1245600</v>
      </c>
      <c r="J6" s="6">
        <f>J7+J8+J9+J10</f>
        <v>1538600</v>
      </c>
      <c r="K6" s="6"/>
      <c r="L6" s="18"/>
      <c r="M6" s="18"/>
      <c r="N6" s="18"/>
    </row>
    <row r="7" spans="1:14" s="3" customFormat="1" ht="22.5" customHeight="1">
      <c r="A7" s="4">
        <v>1</v>
      </c>
      <c r="B7" s="8" t="s">
        <v>13</v>
      </c>
      <c r="C7" s="4">
        <v>2073</v>
      </c>
      <c r="D7" s="4"/>
      <c r="E7" s="4">
        <v>3</v>
      </c>
      <c r="F7" s="4">
        <f>400*C7</f>
        <v>829200</v>
      </c>
      <c r="G7" s="4">
        <f>E7*2600</f>
        <v>7800</v>
      </c>
      <c r="H7" s="4">
        <f>F7+G7</f>
        <v>837000</v>
      </c>
      <c r="I7" s="4">
        <v>390200</v>
      </c>
      <c r="J7" s="4">
        <f>H7-I7</f>
        <v>446800</v>
      </c>
      <c r="K7" s="4"/>
      <c r="L7" s="21">
        <f>J7-9000</f>
        <v>437800</v>
      </c>
      <c r="M7" s="21"/>
      <c r="N7" s="21">
        <v>9000</v>
      </c>
    </row>
    <row r="8" spans="1:14" s="3" customFormat="1" ht="21" customHeight="1">
      <c r="A8" s="4">
        <v>2</v>
      </c>
      <c r="B8" s="8" t="s">
        <v>14</v>
      </c>
      <c r="C8" s="4">
        <v>1980</v>
      </c>
      <c r="D8" s="4"/>
      <c r="E8" s="4">
        <v>1</v>
      </c>
      <c r="F8" s="4">
        <f>400*C8</f>
        <v>792000</v>
      </c>
      <c r="G8" s="4">
        <f>E8*2600</f>
        <v>2600</v>
      </c>
      <c r="H8" s="4">
        <f>F8+G8</f>
        <v>794600</v>
      </c>
      <c r="I8" s="4">
        <v>370000</v>
      </c>
      <c r="J8" s="4">
        <f>H8-I8</f>
        <v>424600</v>
      </c>
      <c r="K8" s="4"/>
      <c r="L8" s="21">
        <f>J8-N8</f>
        <v>421600</v>
      </c>
      <c r="M8" s="21"/>
      <c r="N8" s="21">
        <v>3000</v>
      </c>
    </row>
    <row r="9" spans="1:14" s="3" customFormat="1" ht="22.5" customHeight="1">
      <c r="A9" s="4">
        <v>3</v>
      </c>
      <c r="B9" s="8" t="s">
        <v>15</v>
      </c>
      <c r="C9" s="4">
        <v>1508</v>
      </c>
      <c r="D9" s="4"/>
      <c r="E9" s="4">
        <v>4</v>
      </c>
      <c r="F9" s="4">
        <f>400*C9</f>
        <v>603200</v>
      </c>
      <c r="G9" s="4">
        <f>E9*2600</f>
        <v>10400</v>
      </c>
      <c r="H9" s="4">
        <f>F9+G9</f>
        <v>613600</v>
      </c>
      <c r="I9" s="4">
        <v>301600</v>
      </c>
      <c r="J9" s="4">
        <f>H9-I9</f>
        <v>312000</v>
      </c>
      <c r="K9" s="4"/>
      <c r="L9" s="21">
        <f>J9-N9</f>
        <v>300000</v>
      </c>
      <c r="M9" s="21"/>
      <c r="N9" s="21">
        <v>12000</v>
      </c>
    </row>
    <row r="10" spans="1:14" s="3" customFormat="1" ht="22.5" customHeight="1">
      <c r="A10" s="4">
        <v>4</v>
      </c>
      <c r="B10" s="8" t="s">
        <v>16</v>
      </c>
      <c r="C10" s="4">
        <v>1328</v>
      </c>
      <c r="D10" s="4"/>
      <c r="E10" s="4">
        <v>3</v>
      </c>
      <c r="F10" s="4">
        <f>400*C10</f>
        <v>531200</v>
      </c>
      <c r="G10" s="4">
        <f>E10*2600</f>
        <v>7800</v>
      </c>
      <c r="H10" s="4">
        <f>F10+G10</f>
        <v>539000</v>
      </c>
      <c r="I10" s="4">
        <v>183800</v>
      </c>
      <c r="J10" s="4">
        <f>H10-I10</f>
        <v>355200</v>
      </c>
      <c r="K10" s="4"/>
      <c r="L10" s="21">
        <f>J10-N10</f>
        <v>346200</v>
      </c>
      <c r="M10" s="21"/>
      <c r="N10" s="21">
        <v>9000</v>
      </c>
    </row>
    <row r="11" spans="1:14" s="7" customFormat="1" ht="29.4" customHeight="1">
      <c r="A11" s="44" t="s">
        <v>17</v>
      </c>
      <c r="B11" s="45"/>
      <c r="C11" s="6">
        <f>C12+C13+C14+C15</f>
        <v>1122</v>
      </c>
      <c r="D11" s="6">
        <f t="shared" ref="D11:I11" si="1">D12+D13+D14+D15</f>
        <v>27398</v>
      </c>
      <c r="E11" s="6">
        <f t="shared" si="1"/>
        <v>19</v>
      </c>
      <c r="F11" s="6">
        <f t="shared" si="1"/>
        <v>1194700</v>
      </c>
      <c r="G11" s="6">
        <f t="shared" si="1"/>
        <v>46900</v>
      </c>
      <c r="H11" s="6">
        <f t="shared" si="1"/>
        <v>1241600</v>
      </c>
      <c r="I11" s="6">
        <f t="shared" si="1"/>
        <v>504055</v>
      </c>
      <c r="J11" s="6">
        <f>J12+J13+J14+J15</f>
        <v>737545</v>
      </c>
      <c r="K11" s="6"/>
      <c r="L11" s="18"/>
      <c r="M11" s="18"/>
      <c r="N11" s="18"/>
    </row>
    <row r="12" spans="1:14" s="3" customFormat="1" ht="22.5" customHeight="1">
      <c r="A12" s="4">
        <v>1</v>
      </c>
      <c r="B12" s="8" t="s">
        <v>18</v>
      </c>
      <c r="C12" s="4">
        <v>816</v>
      </c>
      <c r="D12" s="4">
        <v>502</v>
      </c>
      <c r="E12" s="4">
        <v>16</v>
      </c>
      <c r="F12" s="4">
        <f>C12*530+D12*630</f>
        <v>748740</v>
      </c>
      <c r="G12" s="4">
        <f>11*2500+5*2400</f>
        <v>39500</v>
      </c>
      <c r="H12" s="4">
        <f>F12+G12</f>
        <v>788240</v>
      </c>
      <c r="I12" s="4">
        <v>296190</v>
      </c>
      <c r="J12" s="4">
        <f>H12-I12</f>
        <v>492050</v>
      </c>
      <c r="K12" s="9" t="s">
        <v>19</v>
      </c>
      <c r="L12" s="19">
        <v>250490</v>
      </c>
      <c r="M12" s="20">
        <f>193560</f>
        <v>193560</v>
      </c>
      <c r="N12" s="21">
        <f>E12*3000</f>
        <v>48000</v>
      </c>
    </row>
    <row r="13" spans="1:14" s="3" customFormat="1" ht="22.5" customHeight="1">
      <c r="A13" s="4">
        <v>2</v>
      </c>
      <c r="B13" s="8" t="s">
        <v>20</v>
      </c>
      <c r="C13" s="4"/>
      <c r="D13" s="4">
        <v>293</v>
      </c>
      <c r="E13" s="4">
        <v>0</v>
      </c>
      <c r="F13" s="4">
        <f>D13*630</f>
        <v>184590</v>
      </c>
      <c r="G13" s="4">
        <f>2400*E13</f>
        <v>0</v>
      </c>
      <c r="H13" s="4">
        <f>F13+G13</f>
        <v>184590</v>
      </c>
      <c r="I13" s="4">
        <v>78120</v>
      </c>
      <c r="J13" s="4">
        <f>H13-I13</f>
        <v>106470</v>
      </c>
      <c r="K13" s="9" t="s">
        <v>19</v>
      </c>
      <c r="L13" s="22"/>
      <c r="M13" s="23">
        <f>J13-N13</f>
        <v>106470</v>
      </c>
      <c r="N13" s="21">
        <f>E13*3000</f>
        <v>0</v>
      </c>
    </row>
    <row r="14" spans="1:14" s="3" customFormat="1" ht="22.5" customHeight="1">
      <c r="A14" s="4">
        <v>3</v>
      </c>
      <c r="B14" s="8" t="s">
        <v>21</v>
      </c>
      <c r="C14" s="4">
        <v>119</v>
      </c>
      <c r="D14" s="4">
        <v>103</v>
      </c>
      <c r="E14" s="9">
        <v>3</v>
      </c>
      <c r="F14" s="4">
        <f>530*C14+630*D14</f>
        <v>127960</v>
      </c>
      <c r="G14" s="4">
        <f>2*2500+1*2400</f>
        <v>7400</v>
      </c>
      <c r="H14" s="4">
        <f>F14+G14</f>
        <v>135360</v>
      </c>
      <c r="I14" s="4">
        <v>71210</v>
      </c>
      <c r="J14" s="4">
        <f>H14-I14</f>
        <v>64150</v>
      </c>
      <c r="K14" s="9" t="s">
        <v>19</v>
      </c>
      <c r="L14" s="19">
        <v>32125</v>
      </c>
      <c r="M14" s="20">
        <v>23025</v>
      </c>
      <c r="N14" s="21">
        <f>E14*3000</f>
        <v>9000</v>
      </c>
    </row>
    <row r="15" spans="1:14" s="3" customFormat="1" ht="22.5" customHeight="1">
      <c r="A15" s="4">
        <v>4</v>
      </c>
      <c r="B15" s="8" t="s">
        <v>22</v>
      </c>
      <c r="C15" s="4">
        <v>187</v>
      </c>
      <c r="D15" s="4">
        <v>26500</v>
      </c>
      <c r="E15" s="4">
        <v>0</v>
      </c>
      <c r="F15" s="4">
        <f>C15*430+100*530</f>
        <v>133410</v>
      </c>
      <c r="G15" s="4">
        <v>0</v>
      </c>
      <c r="H15" s="4">
        <f t="shared" ref="H15:H30" si="2">F15+G15</f>
        <v>133410</v>
      </c>
      <c r="I15" s="4">
        <v>58535</v>
      </c>
      <c r="J15" s="4">
        <f>H15-I15</f>
        <v>74875</v>
      </c>
      <c r="K15" s="9" t="s">
        <v>23</v>
      </c>
      <c r="L15" s="23">
        <v>48375</v>
      </c>
      <c r="M15" s="23">
        <v>26500</v>
      </c>
      <c r="N15" s="21">
        <f>E15*3000</f>
        <v>0</v>
      </c>
    </row>
    <row r="16" spans="1:14" s="7" customFormat="1" ht="22.5" customHeight="1">
      <c r="A16" s="48" t="s">
        <v>24</v>
      </c>
      <c r="B16" s="49"/>
      <c r="C16" s="6">
        <f t="shared" ref="C16:I16" si="3">C17+C18+C19</f>
        <v>287</v>
      </c>
      <c r="D16" s="6">
        <f t="shared" si="3"/>
        <v>90</v>
      </c>
      <c r="E16" s="6">
        <f t="shared" si="3"/>
        <v>9</v>
      </c>
      <c r="F16" s="6">
        <f t="shared" si="3"/>
        <v>196300</v>
      </c>
      <c r="G16" s="6">
        <f t="shared" si="3"/>
        <v>22600</v>
      </c>
      <c r="H16" s="6">
        <f t="shared" si="3"/>
        <v>218900</v>
      </c>
      <c r="I16" s="6">
        <f t="shared" si="3"/>
        <v>99010</v>
      </c>
      <c r="J16" s="6">
        <f>J17+J18+J19</f>
        <v>119890</v>
      </c>
      <c r="K16" s="10"/>
      <c r="L16" s="18"/>
      <c r="M16" s="18"/>
      <c r="N16" s="18"/>
    </row>
    <row r="17" spans="1:14" s="3" customFormat="1" ht="22.5" customHeight="1">
      <c r="A17" s="4">
        <v>1</v>
      </c>
      <c r="B17" s="11" t="s">
        <v>25</v>
      </c>
      <c r="C17" s="4">
        <v>77</v>
      </c>
      <c r="D17" s="4"/>
      <c r="E17" s="4">
        <v>2</v>
      </c>
      <c r="F17" s="4">
        <v>43000</v>
      </c>
      <c r="G17" s="4">
        <f>2600*E17</f>
        <v>5200</v>
      </c>
      <c r="H17" s="4">
        <f t="shared" si="2"/>
        <v>48200</v>
      </c>
      <c r="I17" s="4">
        <v>21500</v>
      </c>
      <c r="J17" s="4">
        <f>H17-I17</f>
        <v>26700</v>
      </c>
      <c r="K17" s="9" t="s">
        <v>26</v>
      </c>
      <c r="L17" s="21">
        <f>J17-N17</f>
        <v>20700</v>
      </c>
      <c r="M17" s="21"/>
      <c r="N17" s="21">
        <v>6000</v>
      </c>
    </row>
    <row r="18" spans="1:14" s="3" customFormat="1" ht="22.5" customHeight="1">
      <c r="A18" s="4">
        <v>2</v>
      </c>
      <c r="B18" s="12" t="s">
        <v>27</v>
      </c>
      <c r="C18" s="4">
        <v>210</v>
      </c>
      <c r="D18" s="4"/>
      <c r="E18" s="4">
        <v>3</v>
      </c>
      <c r="F18" s="4">
        <f>C18*430</f>
        <v>90300</v>
      </c>
      <c r="G18" s="4">
        <f>2600*E18</f>
        <v>7800</v>
      </c>
      <c r="H18" s="4">
        <f t="shared" si="2"/>
        <v>98100</v>
      </c>
      <c r="I18" s="4">
        <v>46010</v>
      </c>
      <c r="J18" s="4">
        <f>H18-I18</f>
        <v>52090</v>
      </c>
      <c r="K18" s="9"/>
      <c r="L18" s="21">
        <f>J18-N18</f>
        <v>43090</v>
      </c>
      <c r="M18" s="21"/>
      <c r="N18" s="21">
        <v>9000</v>
      </c>
    </row>
    <row r="19" spans="1:14" s="3" customFormat="1" ht="22.5" customHeight="1">
      <c r="A19" s="4">
        <v>3</v>
      </c>
      <c r="B19" s="8" t="s">
        <v>28</v>
      </c>
      <c r="C19" s="4"/>
      <c r="D19" s="4">
        <v>90</v>
      </c>
      <c r="E19" s="4">
        <v>4</v>
      </c>
      <c r="F19" s="4">
        <f>100*630</f>
        <v>63000</v>
      </c>
      <c r="G19" s="4">
        <f>2400*E19</f>
        <v>9600</v>
      </c>
      <c r="H19" s="4">
        <f t="shared" si="2"/>
        <v>72600</v>
      </c>
      <c r="I19" s="4">
        <v>31500</v>
      </c>
      <c r="J19" s="4">
        <f>H19-I19</f>
        <v>41100</v>
      </c>
      <c r="K19" s="9" t="s">
        <v>44</v>
      </c>
      <c r="L19" s="16"/>
      <c r="M19" s="21">
        <v>29100</v>
      </c>
      <c r="N19" s="21">
        <v>12000</v>
      </c>
    </row>
    <row r="20" spans="1:14" s="7" customFormat="1" ht="22.5" customHeight="1">
      <c r="A20" s="48" t="s">
        <v>29</v>
      </c>
      <c r="B20" s="49"/>
      <c r="C20" s="6">
        <f>C21+C22+C23+C24</f>
        <v>159</v>
      </c>
      <c r="D20" s="6">
        <f t="shared" ref="D20:J20" si="4">D21+D22+D23+D24</f>
        <v>0</v>
      </c>
      <c r="E20" s="6">
        <f t="shared" si="4"/>
        <v>6</v>
      </c>
      <c r="F20" s="6">
        <f t="shared" si="4"/>
        <v>174580</v>
      </c>
      <c r="G20" s="6">
        <f t="shared" si="4"/>
        <v>15600</v>
      </c>
      <c r="H20" s="6">
        <f t="shared" si="4"/>
        <v>190180</v>
      </c>
      <c r="I20" s="6">
        <f t="shared" si="4"/>
        <v>86000</v>
      </c>
      <c r="J20" s="6">
        <f t="shared" si="4"/>
        <v>104180</v>
      </c>
      <c r="K20" s="10"/>
      <c r="L20" s="18"/>
      <c r="M20" s="18"/>
      <c r="N20" s="18"/>
    </row>
    <row r="21" spans="1:14" s="3" customFormat="1" ht="22.5" customHeight="1">
      <c r="A21" s="4">
        <v>1</v>
      </c>
      <c r="B21" s="8" t="s">
        <v>30</v>
      </c>
      <c r="C21" s="4">
        <v>50</v>
      </c>
      <c r="D21" s="4"/>
      <c r="E21" s="4">
        <v>3</v>
      </c>
      <c r="F21" s="4">
        <f>430*100</f>
        <v>43000</v>
      </c>
      <c r="G21" s="4">
        <f>E21*2600</f>
        <v>7800</v>
      </c>
      <c r="H21" s="4">
        <f>F21+G21</f>
        <v>50800</v>
      </c>
      <c r="I21" s="4">
        <v>21500</v>
      </c>
      <c r="J21" s="4">
        <f>H21-I21</f>
        <v>29300</v>
      </c>
      <c r="K21" s="9" t="s">
        <v>26</v>
      </c>
      <c r="L21" s="21">
        <f>J21-N21</f>
        <v>20300</v>
      </c>
      <c r="M21" s="21"/>
      <c r="N21" s="21">
        <v>9000</v>
      </c>
    </row>
    <row r="22" spans="1:14" s="3" customFormat="1" ht="22.5" customHeight="1">
      <c r="A22" s="4">
        <v>2</v>
      </c>
      <c r="B22" s="8" t="s">
        <v>31</v>
      </c>
      <c r="C22" s="4">
        <v>106</v>
      </c>
      <c r="D22" s="4"/>
      <c r="E22" s="4">
        <v>2</v>
      </c>
      <c r="F22" s="4">
        <f>430*C22</f>
        <v>45580</v>
      </c>
      <c r="G22" s="4">
        <f>E22*2600</f>
        <v>5200</v>
      </c>
      <c r="H22" s="4">
        <f t="shared" si="2"/>
        <v>50780</v>
      </c>
      <c r="I22" s="4">
        <v>21500</v>
      </c>
      <c r="J22" s="4">
        <f>H22-I22</f>
        <v>29280</v>
      </c>
      <c r="K22" s="9"/>
      <c r="L22" s="21">
        <f>J22-N22</f>
        <v>23280</v>
      </c>
      <c r="M22" s="21"/>
      <c r="N22" s="21">
        <v>6000</v>
      </c>
    </row>
    <row r="23" spans="1:14" s="3" customFormat="1" ht="22.5" customHeight="1">
      <c r="A23" s="4">
        <v>3</v>
      </c>
      <c r="B23" s="8" t="s">
        <v>32</v>
      </c>
      <c r="C23" s="4">
        <v>1</v>
      </c>
      <c r="D23" s="4"/>
      <c r="E23" s="4">
        <v>1</v>
      </c>
      <c r="F23" s="4">
        <f>430*100</f>
        <v>43000</v>
      </c>
      <c r="G23" s="4">
        <f>E23*2600</f>
        <v>2600</v>
      </c>
      <c r="H23" s="4">
        <f>F23+G23</f>
        <v>45600</v>
      </c>
      <c r="I23" s="4">
        <v>21500</v>
      </c>
      <c r="J23" s="4">
        <f>H23-I23</f>
        <v>24100</v>
      </c>
      <c r="K23" s="9" t="s">
        <v>26</v>
      </c>
      <c r="L23" s="21">
        <f>J23-N23</f>
        <v>21100</v>
      </c>
      <c r="M23" s="21"/>
      <c r="N23" s="21">
        <v>3000</v>
      </c>
    </row>
    <row r="24" spans="1:14" s="3" customFormat="1" ht="22.5" customHeight="1">
      <c r="A24" s="4">
        <v>4</v>
      </c>
      <c r="B24" s="8" t="s">
        <v>33</v>
      </c>
      <c r="C24" s="4">
        <v>2</v>
      </c>
      <c r="D24" s="4"/>
      <c r="E24" s="4">
        <v>0</v>
      </c>
      <c r="F24" s="4">
        <f>430*100</f>
        <v>43000</v>
      </c>
      <c r="G24" s="4">
        <f>E24*2600</f>
        <v>0</v>
      </c>
      <c r="H24" s="4">
        <f t="shared" si="2"/>
        <v>43000</v>
      </c>
      <c r="I24" s="4">
        <v>21500</v>
      </c>
      <c r="J24" s="4">
        <f>H24-I24</f>
        <v>21500</v>
      </c>
      <c r="K24" s="9" t="s">
        <v>26</v>
      </c>
      <c r="L24" s="21">
        <f>J24-N24</f>
        <v>21500</v>
      </c>
      <c r="M24" s="16"/>
      <c r="N24" s="16"/>
    </row>
    <row r="25" spans="1:14" s="7" customFormat="1" ht="22.5" customHeight="1">
      <c r="A25" s="48" t="s">
        <v>34</v>
      </c>
      <c r="B25" s="49"/>
      <c r="C25" s="6">
        <f t="shared" ref="C25:H25" si="5">C26+C27+C28</f>
        <v>9</v>
      </c>
      <c r="D25" s="6">
        <f t="shared" si="5"/>
        <v>0</v>
      </c>
      <c r="E25" s="6">
        <f t="shared" si="5"/>
        <v>2</v>
      </c>
      <c r="F25" s="6">
        <f t="shared" si="5"/>
        <v>129000</v>
      </c>
      <c r="G25" s="6">
        <f t="shared" si="5"/>
        <v>5200</v>
      </c>
      <c r="H25" s="6">
        <f t="shared" si="5"/>
        <v>134200</v>
      </c>
      <c r="I25" s="6">
        <f>I26+I27+I28</f>
        <v>64500</v>
      </c>
      <c r="J25" s="6">
        <f>J26+J27+J28</f>
        <v>69700</v>
      </c>
      <c r="K25" s="10"/>
      <c r="L25" s="18"/>
      <c r="M25" s="18"/>
      <c r="N25" s="18"/>
    </row>
    <row r="26" spans="1:14" s="3" customFormat="1" ht="22.5" customHeight="1">
      <c r="A26" s="4">
        <v>1</v>
      </c>
      <c r="B26" s="8" t="s">
        <v>35</v>
      </c>
      <c r="C26" s="4">
        <v>6</v>
      </c>
      <c r="D26" s="4"/>
      <c r="E26" s="4">
        <v>0</v>
      </c>
      <c r="F26" s="4">
        <f>430*100</f>
        <v>43000</v>
      </c>
      <c r="G26" s="4">
        <v>0</v>
      </c>
      <c r="H26" s="4">
        <f>F26+G26</f>
        <v>43000</v>
      </c>
      <c r="I26" s="4">
        <v>21500</v>
      </c>
      <c r="J26" s="4">
        <f>H26-I26</f>
        <v>21500</v>
      </c>
      <c r="K26" s="9" t="s">
        <v>26</v>
      </c>
      <c r="L26" s="21">
        <v>21500</v>
      </c>
      <c r="M26" s="16"/>
      <c r="N26" s="16"/>
    </row>
    <row r="27" spans="1:14" s="3" customFormat="1" ht="22.5" customHeight="1">
      <c r="A27" s="4">
        <v>2</v>
      </c>
      <c r="B27" s="8" t="s">
        <v>36</v>
      </c>
      <c r="C27" s="4">
        <v>2</v>
      </c>
      <c r="D27" s="4"/>
      <c r="E27" s="4">
        <v>2</v>
      </c>
      <c r="F27" s="4">
        <f>430*100</f>
        <v>43000</v>
      </c>
      <c r="G27" s="4">
        <f>2600*E27</f>
        <v>5200</v>
      </c>
      <c r="H27" s="4">
        <f t="shared" si="2"/>
        <v>48200</v>
      </c>
      <c r="I27" s="4">
        <v>21500</v>
      </c>
      <c r="J27" s="4">
        <f>H27-I27</f>
        <v>26700</v>
      </c>
      <c r="K27" s="9" t="s">
        <v>26</v>
      </c>
      <c r="L27" s="21">
        <f>J27-N27</f>
        <v>20700</v>
      </c>
      <c r="M27" s="21"/>
      <c r="N27" s="21">
        <v>6000</v>
      </c>
    </row>
    <row r="28" spans="1:14" s="3" customFormat="1" ht="22.5" customHeight="1">
      <c r="A28" s="4">
        <v>3</v>
      </c>
      <c r="B28" s="8" t="s">
        <v>37</v>
      </c>
      <c r="C28" s="4">
        <v>1</v>
      </c>
      <c r="D28" s="4"/>
      <c r="E28" s="4">
        <v>0</v>
      </c>
      <c r="F28" s="4">
        <f>430*100</f>
        <v>43000</v>
      </c>
      <c r="G28" s="4">
        <f>2600*E28</f>
        <v>0</v>
      </c>
      <c r="H28" s="4">
        <f t="shared" si="2"/>
        <v>43000</v>
      </c>
      <c r="I28" s="4">
        <v>21500</v>
      </c>
      <c r="J28" s="4">
        <f>H28-I28</f>
        <v>21500</v>
      </c>
      <c r="K28" s="9" t="s">
        <v>26</v>
      </c>
      <c r="L28" s="21">
        <v>21500</v>
      </c>
      <c r="M28" s="16"/>
      <c r="N28" s="16"/>
    </row>
    <row r="29" spans="1:14" s="7" customFormat="1" ht="22.5" customHeight="1">
      <c r="A29" s="48" t="s">
        <v>38</v>
      </c>
      <c r="B29" s="49"/>
      <c r="C29" s="6">
        <f t="shared" ref="C29:I29" si="6">C30</f>
        <v>577</v>
      </c>
      <c r="D29" s="6">
        <f t="shared" si="6"/>
        <v>3311</v>
      </c>
      <c r="E29" s="6">
        <f t="shared" si="6"/>
        <v>0</v>
      </c>
      <c r="F29" s="6">
        <f t="shared" si="6"/>
        <v>1886300</v>
      </c>
      <c r="G29" s="6">
        <f t="shared" si="6"/>
        <v>0</v>
      </c>
      <c r="H29" s="6">
        <f t="shared" si="6"/>
        <v>1886300</v>
      </c>
      <c r="I29" s="6">
        <f t="shared" si="6"/>
        <v>895650</v>
      </c>
      <c r="J29" s="6">
        <f>J30</f>
        <v>990650</v>
      </c>
      <c r="K29" s="10"/>
      <c r="L29" s="18"/>
      <c r="M29" s="18"/>
      <c r="N29" s="18"/>
    </row>
    <row r="30" spans="1:14" s="3" customFormat="1" ht="22.5" customHeight="1">
      <c r="A30" s="4">
        <v>1</v>
      </c>
      <c r="B30" s="13" t="s">
        <v>39</v>
      </c>
      <c r="C30" s="4">
        <v>577</v>
      </c>
      <c r="D30" s="4">
        <v>3311</v>
      </c>
      <c r="E30" s="4">
        <v>0</v>
      </c>
      <c r="F30" s="4">
        <f>C30*400+D30*500</f>
        <v>1886300</v>
      </c>
      <c r="G30" s="4">
        <v>0</v>
      </c>
      <c r="H30" s="4">
        <f t="shared" si="2"/>
        <v>1886300</v>
      </c>
      <c r="I30" s="4">
        <v>895650</v>
      </c>
      <c r="J30" s="4">
        <f>H30-I30</f>
        <v>990650</v>
      </c>
      <c r="K30" s="9"/>
      <c r="L30" s="21">
        <f>C30*400-92400</f>
        <v>138400</v>
      </c>
      <c r="M30" s="21">
        <v>852250</v>
      </c>
      <c r="N30" s="16"/>
    </row>
    <row r="31" spans="1:14" s="7" customFormat="1" ht="22.5" customHeight="1">
      <c r="A31" s="14"/>
      <c r="B31" s="6" t="s">
        <v>40</v>
      </c>
      <c r="C31" s="6">
        <f>C6+C11+C16+C20+C25+C29</f>
        <v>9043</v>
      </c>
      <c r="D31" s="6">
        <f t="shared" ref="D31:I31" si="7">D6+D11+D16+D20+D25+D29</f>
        <v>30799</v>
      </c>
      <c r="E31" s="6">
        <f t="shared" si="7"/>
        <v>47</v>
      </c>
      <c r="F31" s="6">
        <f t="shared" si="7"/>
        <v>6336480</v>
      </c>
      <c r="G31" s="6">
        <f t="shared" si="7"/>
        <v>118900</v>
      </c>
      <c r="H31" s="6">
        <f t="shared" si="7"/>
        <v>6455380</v>
      </c>
      <c r="I31" s="6">
        <f t="shared" si="7"/>
        <v>2894815</v>
      </c>
      <c r="J31" s="6">
        <f>J6+J11+J16+J20+J25+J29</f>
        <v>3560565</v>
      </c>
      <c r="K31" s="10" t="s">
        <v>41</v>
      </c>
      <c r="L31" s="18">
        <f>SUM(L6:L30)</f>
        <v>2188660</v>
      </c>
      <c r="M31" s="18">
        <f>SUM(M6:M30)</f>
        <v>1230905</v>
      </c>
      <c r="N31" s="18">
        <f t="shared" ref="N31" si="8">SUM(N6:N30)</f>
        <v>141000</v>
      </c>
    </row>
    <row r="32" spans="1:14" s="3" customFormat="1" ht="45.75" customHeight="1">
      <c r="A32" s="46" t="s">
        <v>42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16"/>
      <c r="M32" s="16"/>
      <c r="N32" s="16"/>
    </row>
  </sheetData>
  <mergeCells count="17">
    <mergeCell ref="A11:B11"/>
    <mergeCell ref="A6:B6"/>
    <mergeCell ref="A32:K32"/>
    <mergeCell ref="A16:B16"/>
    <mergeCell ref="A20:B20"/>
    <mergeCell ref="A25:B25"/>
    <mergeCell ref="A29:B29"/>
    <mergeCell ref="J4:J5"/>
    <mergeCell ref="A2:K2"/>
    <mergeCell ref="A3:K3"/>
    <mergeCell ref="C4:E4"/>
    <mergeCell ref="F4:G4"/>
    <mergeCell ref="K4:K5"/>
    <mergeCell ref="A4:A5"/>
    <mergeCell ref="B4:B5"/>
    <mergeCell ref="H4:H5"/>
    <mergeCell ref="I4:I5"/>
  </mergeCells>
  <phoneticPr fontId="5" type="noConversion"/>
  <printOptions horizontalCentered="1"/>
  <pageMargins left="0.39370078740157483" right="0.19685039370078741" top="0.23622047244094491" bottom="0.11811023622047245" header="0.23622047244094491" footer="0.11811023622047245"/>
  <pageSetup paperSize="9" orientation="landscape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A5" workbookViewId="0">
      <selection activeCell="I14" sqref="I14"/>
    </sheetView>
  </sheetViews>
  <sheetFormatPr defaultRowHeight="14.4"/>
  <cols>
    <col min="1" max="1" width="8.77734375" customWidth="1"/>
    <col min="2" max="2" width="16.88671875" customWidth="1"/>
    <col min="3" max="3" width="24.21875" customWidth="1"/>
    <col min="4" max="4" width="15.44140625" customWidth="1"/>
    <col min="5" max="5" width="13.44140625" customWidth="1"/>
  </cols>
  <sheetData>
    <row r="1" spans="1:5">
      <c r="A1" s="24" t="s">
        <v>49</v>
      </c>
      <c r="B1" s="24"/>
      <c r="C1" s="24"/>
      <c r="D1" s="24"/>
      <c r="E1" s="24"/>
    </row>
    <row r="2" spans="1:5" ht="20.399999999999999">
      <c r="A2" s="52" t="s">
        <v>61</v>
      </c>
      <c r="B2" s="52"/>
      <c r="C2" s="52"/>
      <c r="D2" s="52"/>
      <c r="E2" s="52"/>
    </row>
    <row r="3" spans="1:5" ht="20.399999999999999">
      <c r="A3" s="27"/>
      <c r="B3" s="27"/>
      <c r="C3" s="27"/>
      <c r="D3" s="27"/>
      <c r="E3" s="29" t="s">
        <v>50</v>
      </c>
    </row>
    <row r="5" spans="1:5" ht="25.05" customHeight="1">
      <c r="A5" s="25" t="s">
        <v>1</v>
      </c>
      <c r="B5" s="25" t="s">
        <v>51</v>
      </c>
      <c r="C5" s="25" t="s">
        <v>52</v>
      </c>
      <c r="D5" s="25" t="s">
        <v>53</v>
      </c>
      <c r="E5" s="25" t="s">
        <v>54</v>
      </c>
    </row>
    <row r="6" spans="1:5" ht="28.05" customHeight="1">
      <c r="A6" s="53">
        <v>1</v>
      </c>
      <c r="B6" s="53">
        <v>2050202</v>
      </c>
      <c r="C6" s="25" t="s">
        <v>56</v>
      </c>
      <c r="D6" s="25">
        <v>140.405</v>
      </c>
      <c r="E6" s="53"/>
    </row>
    <row r="7" spans="1:5" ht="28.05" customHeight="1">
      <c r="A7" s="54"/>
      <c r="B7" s="54"/>
      <c r="C7" s="25" t="s">
        <v>57</v>
      </c>
      <c r="D7" s="25">
        <v>42</v>
      </c>
      <c r="E7" s="54"/>
    </row>
    <row r="8" spans="1:5" ht="28.05" customHeight="1">
      <c r="A8" s="54"/>
      <c r="B8" s="54"/>
      <c r="C8" s="25" t="s">
        <v>58</v>
      </c>
      <c r="D8" s="25">
        <v>28</v>
      </c>
      <c r="E8" s="54"/>
    </row>
    <row r="9" spans="1:5" ht="28.05" customHeight="1">
      <c r="A9" s="55"/>
      <c r="B9" s="55"/>
      <c r="C9" s="25" t="s">
        <v>55</v>
      </c>
      <c r="D9" s="25">
        <f>SUM(D6:D8)</f>
        <v>210.405</v>
      </c>
      <c r="E9" s="28"/>
    </row>
    <row r="10" spans="1:5" ht="28.05" customHeight="1">
      <c r="A10" s="53">
        <v>2</v>
      </c>
      <c r="B10" s="53">
        <v>2050203</v>
      </c>
      <c r="C10" s="25" t="s">
        <v>56</v>
      </c>
      <c r="D10" s="25">
        <v>6.7255000000000003</v>
      </c>
      <c r="E10" s="53"/>
    </row>
    <row r="11" spans="1:5" ht="28.05" customHeight="1">
      <c r="A11" s="54"/>
      <c r="B11" s="54"/>
      <c r="C11" s="25" t="s">
        <v>57</v>
      </c>
      <c r="D11" s="25">
        <v>25</v>
      </c>
      <c r="E11" s="54"/>
    </row>
    <row r="12" spans="1:5" ht="28.05" customHeight="1">
      <c r="A12" s="54"/>
      <c r="B12" s="54"/>
      <c r="C12" s="25" t="s">
        <v>58</v>
      </c>
      <c r="D12" s="26">
        <v>4</v>
      </c>
      <c r="E12" s="54"/>
    </row>
    <row r="13" spans="1:5" ht="28.05" customHeight="1">
      <c r="A13" s="55"/>
      <c r="B13" s="55"/>
      <c r="C13" s="25" t="s">
        <v>55</v>
      </c>
      <c r="D13" s="25">
        <f>SUM(D10:D12)</f>
        <v>35.725499999999997</v>
      </c>
      <c r="E13" s="25"/>
    </row>
    <row r="14" spans="1:5" ht="28.05" customHeight="1">
      <c r="A14" s="25">
        <v>3</v>
      </c>
      <c r="B14" s="25">
        <v>2050701</v>
      </c>
      <c r="C14" s="25" t="s">
        <v>58</v>
      </c>
      <c r="D14" s="25">
        <v>8.4</v>
      </c>
      <c r="E14" s="53"/>
    </row>
    <row r="15" spans="1:5" s="26" customFormat="1" ht="28.05" customHeight="1">
      <c r="A15" s="25">
        <v>4</v>
      </c>
      <c r="B15" s="25">
        <v>2050299</v>
      </c>
      <c r="C15" s="25" t="s">
        <v>60</v>
      </c>
      <c r="D15" s="25">
        <v>24</v>
      </c>
      <c r="E15" s="54"/>
    </row>
    <row r="16" spans="1:5" s="26" customFormat="1" ht="28.05" customHeight="1">
      <c r="A16" s="25">
        <v>5</v>
      </c>
      <c r="B16" s="25">
        <v>2050299</v>
      </c>
      <c r="C16" s="25" t="s">
        <v>59</v>
      </c>
      <c r="D16" s="25">
        <v>77.525999999999996</v>
      </c>
      <c r="E16" s="54"/>
    </row>
    <row r="17" spans="1:5" ht="28.05" customHeight="1">
      <c r="A17" s="25">
        <v>6</v>
      </c>
      <c r="B17" s="50" t="s">
        <v>40</v>
      </c>
      <c r="C17" s="51"/>
      <c r="D17" s="30">
        <f>D9+D13+D14+D15+D16</f>
        <v>356.05649999999997</v>
      </c>
      <c r="E17" s="55"/>
    </row>
  </sheetData>
  <mergeCells count="9">
    <mergeCell ref="B17:C17"/>
    <mergeCell ref="A2:E2"/>
    <mergeCell ref="E6:E8"/>
    <mergeCell ref="E14:E17"/>
    <mergeCell ref="A6:A9"/>
    <mergeCell ref="B6:B9"/>
    <mergeCell ref="A10:A13"/>
    <mergeCell ref="B10:B13"/>
    <mergeCell ref="E10:E12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2019-10-12T07:10:04Z</cp:lastPrinted>
  <dcterms:created xsi:type="dcterms:W3CDTF">2016-01-29T01:23:00Z</dcterms:created>
  <dcterms:modified xsi:type="dcterms:W3CDTF">2019-10-12T07:10:05Z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