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7496" windowHeight="10356"/>
  </bookViews>
  <sheets>
    <sheet name="附件1" sheetId="4" r:id="rId1"/>
  </sheets>
  <calcPr calcId="125725"/>
</workbook>
</file>

<file path=xl/calcChain.xml><?xml version="1.0" encoding="utf-8"?>
<calcChain xmlns="http://schemas.openxmlformats.org/spreadsheetml/2006/main">
  <c r="I32" i="4"/>
  <c r="H32"/>
  <c r="I29"/>
  <c r="H29"/>
  <c r="H25"/>
  <c r="H28"/>
  <c r="H27"/>
  <c r="H26"/>
  <c r="H20"/>
  <c r="H24"/>
  <c r="H23"/>
  <c r="H22"/>
  <c r="H21"/>
  <c r="I16"/>
  <c r="H16"/>
  <c r="I19"/>
  <c r="H18"/>
  <c r="H17"/>
  <c r="H6"/>
  <c r="H8"/>
  <c r="H9"/>
  <c r="H10"/>
  <c r="H7"/>
  <c r="I30"/>
  <c r="H30"/>
  <c r="I11"/>
  <c r="H11"/>
  <c r="I15"/>
  <c r="H15"/>
  <c r="I13"/>
  <c r="I14"/>
  <c r="H13"/>
  <c r="H14"/>
  <c r="I12"/>
  <c r="H12"/>
  <c r="E12"/>
  <c r="F6"/>
  <c r="F10"/>
  <c r="F9"/>
  <c r="F8"/>
  <c r="F7"/>
  <c r="F11"/>
  <c r="F15"/>
  <c r="F14"/>
  <c r="F13"/>
  <c r="F12"/>
  <c r="F16"/>
  <c r="F17"/>
  <c r="F18"/>
  <c r="F19"/>
  <c r="F28"/>
  <c r="F29"/>
  <c r="F30"/>
  <c r="E31"/>
  <c r="E30"/>
  <c r="E27"/>
  <c r="E26"/>
  <c r="E22"/>
  <c r="E21"/>
  <c r="E19"/>
  <c r="E18"/>
  <c r="E15"/>
  <c r="E14"/>
  <c r="E13"/>
  <c r="E10"/>
  <c r="E9"/>
  <c r="E8"/>
  <c r="E7"/>
  <c r="D31"/>
  <c r="C31"/>
  <c r="F31"/>
  <c r="F25"/>
  <c r="F20"/>
  <c r="F27"/>
  <c r="F26"/>
  <c r="F22"/>
  <c r="F23"/>
  <c r="F24"/>
  <c r="F21"/>
  <c r="D20"/>
  <c r="C20"/>
  <c r="D29"/>
  <c r="C29"/>
  <c r="E28"/>
  <c r="D25"/>
  <c r="C25"/>
  <c r="E24"/>
  <c r="E23"/>
  <c r="E20"/>
  <c r="D16"/>
  <c r="C16"/>
  <c r="D11"/>
  <c r="C11"/>
  <c r="D6"/>
  <c r="C6"/>
  <c r="E25" l="1"/>
  <c r="E6"/>
  <c r="E16"/>
  <c r="E11"/>
  <c r="E29"/>
</calcChain>
</file>

<file path=xl/sharedStrings.xml><?xml version="1.0" encoding="utf-8"?>
<sst xmlns="http://schemas.openxmlformats.org/spreadsheetml/2006/main" count="54" uniqueCount="45">
  <si>
    <t xml:space="preserve">                                                           单位：元</t>
  </si>
  <si>
    <t>序号</t>
  </si>
  <si>
    <t>学校名称</t>
  </si>
  <si>
    <t>学生数</t>
  </si>
  <si>
    <t>备注</t>
  </si>
  <si>
    <t>小学</t>
  </si>
  <si>
    <t>初中</t>
  </si>
  <si>
    <t>城市义务教育小计</t>
  </si>
  <si>
    <t>金谟小学</t>
  </si>
  <si>
    <t>文家明德小学</t>
  </si>
  <si>
    <t>裕丰园小学</t>
  </si>
  <si>
    <t>锦绣园小学</t>
  </si>
  <si>
    <t>区属农村义务教育小计</t>
  </si>
  <si>
    <t>景丰中小学</t>
  </si>
  <si>
    <t>寄宿制</t>
  </si>
  <si>
    <t>文家中学</t>
  </si>
  <si>
    <t>阿堡寨中小学</t>
  </si>
  <si>
    <t>鱼池中小学</t>
  </si>
  <si>
    <t>初中不足百人</t>
  </si>
  <si>
    <t>坡头镇小计</t>
  </si>
  <si>
    <t>牛村光明希望小学</t>
  </si>
  <si>
    <t>不足百人</t>
  </si>
  <si>
    <t>华原中心小学</t>
  </si>
  <si>
    <t>楼村中学</t>
  </si>
  <si>
    <t>正阳办小计</t>
  </si>
  <si>
    <t>高家小学</t>
  </si>
  <si>
    <t>齐坡小学</t>
  </si>
  <si>
    <t>陈坪小学</t>
  </si>
  <si>
    <t>王岩小学</t>
  </si>
  <si>
    <t>咸丰办小计</t>
  </si>
  <si>
    <t>平新明德小学</t>
  </si>
  <si>
    <t>上高埝小学</t>
  </si>
  <si>
    <t>野狐坡小学</t>
  </si>
  <si>
    <t>民办学校小计</t>
  </si>
  <si>
    <t>阳光中学</t>
  </si>
  <si>
    <t>合计</t>
  </si>
  <si>
    <t xml:space="preserve"> </t>
  </si>
  <si>
    <t>1、小学800元/生•学年，初中1000元/生•学年；农村小学860元/生•学年，农村初中1060元/生•学年（含每生每学年60元取暖费）；2、农村寄宿制学校:小学1060/生•学年、初中1260元/生•学年（含每生每学年60元取暖费）;3、随班特殊学生6000元/生•学年。</t>
  </si>
  <si>
    <t>附件1:</t>
    <phoneticPr fontId="3" type="noConversion"/>
  </si>
  <si>
    <t>寄宿制不足百人</t>
    <phoneticPr fontId="3" type="noConversion"/>
  </si>
  <si>
    <t>公用经费金额</t>
    <phoneticPr fontId="3" type="noConversion"/>
  </si>
  <si>
    <t>预拨金额</t>
    <phoneticPr fontId="3" type="noConversion"/>
  </si>
  <si>
    <t>2019年秋季学期城乡义务教育补助经费（公用经费）资金分配表（预拨）</t>
    <phoneticPr fontId="3" type="noConversion"/>
  </si>
  <si>
    <t>小学</t>
    <phoneticPr fontId="3" type="noConversion"/>
  </si>
  <si>
    <t>初中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</si>
</sst>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4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2" applyFill="1">
      <alignment vertical="center"/>
    </xf>
    <xf numFmtId="0" fontId="2" fillId="0" borderId="0" xfId="2" applyFill="1" applyBorder="1">
      <alignment vertical="center"/>
    </xf>
    <xf numFmtId="0" fontId="4" fillId="0" borderId="0" xfId="2" applyFont="1" applyFill="1">
      <alignment vertical="center"/>
    </xf>
    <xf numFmtId="0" fontId="4" fillId="0" borderId="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0" xfId="2" applyFont="1" applyFill="1">
      <alignment vertical="center"/>
    </xf>
    <xf numFmtId="0" fontId="4" fillId="0" borderId="6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left" vertical="center" wrapText="1"/>
    </xf>
    <xf numFmtId="0" fontId="4" fillId="0" borderId="6" xfId="2" applyFont="1" applyFill="1" applyBorder="1" applyAlignment="1">
      <alignment horizontal="left" vertical="center" wrapText="1"/>
    </xf>
    <xf numFmtId="0" fontId="5" fillId="0" borderId="6" xfId="2" applyFont="1" applyFill="1" applyBorder="1" applyAlignment="1">
      <alignment horizontal="left" vertical="center"/>
    </xf>
    <xf numFmtId="0" fontId="6" fillId="0" borderId="6" xfId="2" applyFont="1" applyFill="1" applyBorder="1">
      <alignment vertical="center"/>
    </xf>
    <xf numFmtId="0" fontId="0" fillId="0" borderId="0" xfId="2" applyFont="1" applyFill="1" applyBorder="1">
      <alignment vertical="center"/>
    </xf>
    <xf numFmtId="0" fontId="6" fillId="0" borderId="6" xfId="2" applyNumberFormat="1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left" vertical="center" wrapText="1"/>
    </xf>
    <xf numFmtId="0" fontId="4" fillId="0" borderId="8" xfId="2" applyFont="1" applyFill="1" applyBorder="1" applyAlignment="1">
      <alignment horizontal="left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2" fillId="0" borderId="1" xfId="2" applyFill="1" applyBorder="1" applyAlignment="1">
      <alignment horizontal="right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pane ySplit="5" topLeftCell="A9" activePane="bottomLeft" state="frozen"/>
      <selection pane="bottomLeft" activeCell="M14" sqref="M14"/>
    </sheetView>
  </sheetViews>
  <sheetFormatPr defaultColWidth="14.33203125" defaultRowHeight="15.75" customHeight="1"/>
  <cols>
    <col min="1" max="1" width="4.88671875" style="1" customWidth="1"/>
    <col min="2" max="2" width="15.109375" style="1" customWidth="1"/>
    <col min="3" max="3" width="11" style="1" customWidth="1"/>
    <col min="4" max="4" width="10.33203125" style="1" customWidth="1"/>
    <col min="5" max="5" width="15.6640625" style="1" customWidth="1"/>
    <col min="6" max="6" width="13.33203125" style="1" customWidth="1"/>
    <col min="7" max="7" width="11.88671875" style="1" customWidth="1"/>
    <col min="8" max="9" width="0" style="1" hidden="1" customWidth="1"/>
    <col min="10" max="16384" width="14.33203125" style="1"/>
  </cols>
  <sheetData>
    <row r="1" spans="1:9" ht="12" customHeight="1">
      <c r="A1" s="14" t="s">
        <v>38</v>
      </c>
      <c r="B1" s="2"/>
      <c r="C1" s="2"/>
      <c r="D1" s="2"/>
      <c r="E1" s="2"/>
      <c r="F1" s="2"/>
      <c r="G1" s="2"/>
    </row>
    <row r="2" spans="1:9" ht="24" customHeight="1">
      <c r="A2" s="28" t="s">
        <v>42</v>
      </c>
      <c r="B2" s="29"/>
      <c r="C2" s="29"/>
      <c r="D2" s="29"/>
      <c r="E2" s="29"/>
      <c r="F2" s="29"/>
      <c r="G2" s="29"/>
    </row>
    <row r="3" spans="1:9" ht="13.8" customHeight="1">
      <c r="A3" s="30" t="s">
        <v>0</v>
      </c>
      <c r="B3" s="30"/>
      <c r="C3" s="30"/>
      <c r="D3" s="30"/>
      <c r="E3" s="30"/>
      <c r="F3" s="30"/>
      <c r="G3" s="30"/>
    </row>
    <row r="4" spans="1:9" s="3" customFormat="1" ht="12.6" customHeight="1">
      <c r="A4" s="19" t="s">
        <v>1</v>
      </c>
      <c r="B4" s="21" t="s">
        <v>2</v>
      </c>
      <c r="C4" s="31" t="s">
        <v>3</v>
      </c>
      <c r="D4" s="32"/>
      <c r="E4" s="21" t="s">
        <v>40</v>
      </c>
      <c r="F4" s="33" t="s">
        <v>41</v>
      </c>
      <c r="G4" s="23" t="s">
        <v>4</v>
      </c>
      <c r="H4" s="3" t="s">
        <v>43</v>
      </c>
      <c r="I4" s="6" t="s">
        <v>44</v>
      </c>
    </row>
    <row r="5" spans="1:9" s="3" customFormat="1" ht="14.4" customHeight="1">
      <c r="A5" s="20"/>
      <c r="B5" s="22"/>
      <c r="C5" s="4" t="s">
        <v>5</v>
      </c>
      <c r="D5" s="4" t="s">
        <v>6</v>
      </c>
      <c r="E5" s="22"/>
      <c r="F5" s="34"/>
      <c r="G5" s="23"/>
    </row>
    <row r="6" spans="1:9" s="6" customFormat="1" ht="18" customHeight="1">
      <c r="A6" s="24" t="s">
        <v>7</v>
      </c>
      <c r="B6" s="25"/>
      <c r="C6" s="5">
        <f t="shared" ref="C6:E6" si="0">C7+C8+C9+C10</f>
        <v>6228</v>
      </c>
      <c r="D6" s="5">
        <f t="shared" si="0"/>
        <v>0</v>
      </c>
      <c r="E6" s="5">
        <f t="shared" si="0"/>
        <v>2491200</v>
      </c>
      <c r="F6" s="15">
        <f>F7+F8+F9+F10</f>
        <v>1245600</v>
      </c>
      <c r="G6" s="5"/>
      <c r="H6" s="6">
        <f>H7+H8+H9+H10</f>
        <v>1245600</v>
      </c>
    </row>
    <row r="7" spans="1:9" s="3" customFormat="1" ht="22.2" customHeight="1">
      <c r="A7" s="4">
        <v>1</v>
      </c>
      <c r="B7" s="7" t="s">
        <v>8</v>
      </c>
      <c r="C7" s="16">
        <v>1951</v>
      </c>
      <c r="D7" s="16"/>
      <c r="E7" s="16">
        <f>400*C7</f>
        <v>780400</v>
      </c>
      <c r="F7" s="16">
        <f>E7/2</f>
        <v>390200</v>
      </c>
      <c r="G7" s="4"/>
      <c r="H7" s="3">
        <f>F7</f>
        <v>390200</v>
      </c>
    </row>
    <row r="8" spans="1:9" s="3" customFormat="1" ht="22.2" customHeight="1">
      <c r="A8" s="4">
        <v>2</v>
      </c>
      <c r="B8" s="7" t="s">
        <v>9</v>
      </c>
      <c r="C8" s="16">
        <v>1850</v>
      </c>
      <c r="D8" s="16"/>
      <c r="E8" s="16">
        <f>400*C8</f>
        <v>740000</v>
      </c>
      <c r="F8" s="16">
        <f>E8/2</f>
        <v>370000</v>
      </c>
      <c r="G8" s="4"/>
      <c r="H8" s="3">
        <f t="shared" ref="H8:H10" si="1">F8</f>
        <v>370000</v>
      </c>
    </row>
    <row r="9" spans="1:9" s="3" customFormat="1" ht="22.2" customHeight="1">
      <c r="A9" s="4">
        <v>3</v>
      </c>
      <c r="B9" s="7" t="s">
        <v>10</v>
      </c>
      <c r="C9" s="16">
        <v>1508</v>
      </c>
      <c r="D9" s="16"/>
      <c r="E9" s="16">
        <f>400*C9</f>
        <v>603200</v>
      </c>
      <c r="F9" s="16">
        <f>E9/2</f>
        <v>301600</v>
      </c>
      <c r="G9" s="4"/>
      <c r="H9" s="3">
        <f t="shared" si="1"/>
        <v>301600</v>
      </c>
    </row>
    <row r="10" spans="1:9" s="3" customFormat="1" ht="22.2" customHeight="1">
      <c r="A10" s="4">
        <v>4</v>
      </c>
      <c r="B10" s="7" t="s">
        <v>11</v>
      </c>
      <c r="C10" s="16">
        <v>919</v>
      </c>
      <c r="D10" s="16"/>
      <c r="E10" s="16">
        <f>400*C10</f>
        <v>367600</v>
      </c>
      <c r="F10" s="16">
        <f>E10/2</f>
        <v>183800</v>
      </c>
      <c r="G10" s="4"/>
      <c r="H10" s="3">
        <f t="shared" si="1"/>
        <v>183800</v>
      </c>
    </row>
    <row r="11" spans="1:9" s="6" customFormat="1" ht="16.2" customHeight="1">
      <c r="A11" s="24" t="s">
        <v>12</v>
      </c>
      <c r="B11" s="25"/>
      <c r="C11" s="5">
        <f>C12+C13+C14+C15</f>
        <v>928</v>
      </c>
      <c r="D11" s="5">
        <f t="shared" ref="D11:E11" si="2">D12+D13+D14+D15</f>
        <v>776</v>
      </c>
      <c r="E11" s="5">
        <f t="shared" si="2"/>
        <v>1008110</v>
      </c>
      <c r="F11" s="5">
        <f>F12+F13+F14+F15</f>
        <v>504055</v>
      </c>
      <c r="G11" s="5"/>
      <c r="H11" s="6">
        <f>H12+H13+H14+H15</f>
        <v>238470</v>
      </c>
      <c r="I11" s="6">
        <f>I12+I13+I14+I15</f>
        <v>265585</v>
      </c>
    </row>
    <row r="12" spans="1:9" s="3" customFormat="1" ht="22.2" customHeight="1">
      <c r="A12" s="4">
        <v>1</v>
      </c>
      <c r="B12" s="7" t="s">
        <v>13</v>
      </c>
      <c r="C12" s="16">
        <v>666</v>
      </c>
      <c r="D12" s="16">
        <v>380</v>
      </c>
      <c r="E12" s="16">
        <f>C12*530+D12*630</f>
        <v>592380</v>
      </c>
      <c r="F12" s="16">
        <f>E12/2</f>
        <v>296190</v>
      </c>
      <c r="G12" s="8" t="s">
        <v>14</v>
      </c>
      <c r="H12" s="3">
        <f>C12*530/2</f>
        <v>176490</v>
      </c>
      <c r="I12" s="3">
        <f>D12*630/2</f>
        <v>119700</v>
      </c>
    </row>
    <row r="13" spans="1:9" s="3" customFormat="1" ht="22.2" customHeight="1">
      <c r="A13" s="4">
        <v>2</v>
      </c>
      <c r="B13" s="7" t="s">
        <v>15</v>
      </c>
      <c r="C13" s="16"/>
      <c r="D13" s="16">
        <v>248</v>
      </c>
      <c r="E13" s="16">
        <f>D13*630</f>
        <v>156240</v>
      </c>
      <c r="F13" s="16">
        <f>E13/2</f>
        <v>78120</v>
      </c>
      <c r="G13" s="8" t="s">
        <v>14</v>
      </c>
      <c r="H13" s="3">
        <f t="shared" ref="H13:H14" si="3">C13*530/2</f>
        <v>0</v>
      </c>
      <c r="I13" s="3">
        <f t="shared" ref="I13:I14" si="4">D13*630/2</f>
        <v>78120</v>
      </c>
    </row>
    <row r="14" spans="1:9" s="3" customFormat="1" ht="22.2" customHeight="1">
      <c r="A14" s="4">
        <v>3</v>
      </c>
      <c r="B14" s="7" t="s">
        <v>16</v>
      </c>
      <c r="C14" s="16">
        <v>113</v>
      </c>
      <c r="D14" s="16">
        <v>131</v>
      </c>
      <c r="E14" s="16">
        <f>530*C14+630*D14</f>
        <v>142420</v>
      </c>
      <c r="F14" s="16">
        <f>E14/2</f>
        <v>71210</v>
      </c>
      <c r="G14" s="8" t="s">
        <v>14</v>
      </c>
      <c r="H14" s="3">
        <f t="shared" si="3"/>
        <v>29945</v>
      </c>
      <c r="I14" s="3">
        <f t="shared" si="4"/>
        <v>41265</v>
      </c>
    </row>
    <row r="15" spans="1:9" s="3" customFormat="1" ht="22.2" customHeight="1">
      <c r="A15" s="4">
        <v>4</v>
      </c>
      <c r="B15" s="7" t="s">
        <v>17</v>
      </c>
      <c r="C15" s="16">
        <v>149</v>
      </c>
      <c r="D15" s="16">
        <v>17</v>
      </c>
      <c r="E15" s="16">
        <f>C15*430+100*530</f>
        <v>117070</v>
      </c>
      <c r="F15" s="16">
        <f>E15/2</f>
        <v>58535</v>
      </c>
      <c r="G15" s="8" t="s">
        <v>18</v>
      </c>
      <c r="H15" s="3">
        <f>C15*430/2</f>
        <v>32035</v>
      </c>
      <c r="I15" s="3">
        <f>100*530/2</f>
        <v>26500</v>
      </c>
    </row>
    <row r="16" spans="1:9" s="6" customFormat="1" ht="17.399999999999999" customHeight="1">
      <c r="A16" s="26" t="s">
        <v>19</v>
      </c>
      <c r="B16" s="27"/>
      <c r="C16" s="5">
        <f t="shared" ref="C16:E16" si="5">C17+C18+C19</f>
        <v>285</v>
      </c>
      <c r="D16" s="5">
        <f t="shared" si="5"/>
        <v>93</v>
      </c>
      <c r="E16" s="5">
        <f t="shared" si="5"/>
        <v>198020</v>
      </c>
      <c r="F16" s="5">
        <f>F17+F18+F19</f>
        <v>99010</v>
      </c>
      <c r="G16" s="9"/>
      <c r="H16" s="6">
        <f>H17+H18+H19</f>
        <v>67510</v>
      </c>
      <c r="I16" s="6">
        <f>I17+I18+I19</f>
        <v>31500</v>
      </c>
    </row>
    <row r="17" spans="1:9" s="3" customFormat="1" ht="22.2" customHeight="1">
      <c r="A17" s="4">
        <v>1</v>
      </c>
      <c r="B17" s="10" t="s">
        <v>20</v>
      </c>
      <c r="C17" s="16">
        <v>71</v>
      </c>
      <c r="D17" s="16"/>
      <c r="E17" s="16">
        <v>43000</v>
      </c>
      <c r="F17" s="16">
        <f>E17/2</f>
        <v>21500</v>
      </c>
      <c r="G17" s="8" t="s">
        <v>21</v>
      </c>
      <c r="H17" s="3">
        <f>F17</f>
        <v>21500</v>
      </c>
    </row>
    <row r="18" spans="1:9" s="3" customFormat="1" ht="22.2" customHeight="1">
      <c r="A18" s="4">
        <v>2</v>
      </c>
      <c r="B18" s="11" t="s">
        <v>22</v>
      </c>
      <c r="C18" s="16">
        <v>214</v>
      </c>
      <c r="D18" s="16"/>
      <c r="E18" s="16">
        <f>C18*430</f>
        <v>92020</v>
      </c>
      <c r="F18" s="16">
        <f>E18/2</f>
        <v>46010</v>
      </c>
      <c r="G18" s="8"/>
      <c r="H18" s="3">
        <f>F18</f>
        <v>46010</v>
      </c>
    </row>
    <row r="19" spans="1:9" s="3" customFormat="1" ht="22.2" customHeight="1">
      <c r="A19" s="4">
        <v>3</v>
      </c>
      <c r="B19" s="7" t="s">
        <v>23</v>
      </c>
      <c r="C19" s="16"/>
      <c r="D19" s="16">
        <v>93</v>
      </c>
      <c r="E19" s="16">
        <f>100*630</f>
        <v>63000</v>
      </c>
      <c r="F19" s="16">
        <f>E19/2</f>
        <v>31500</v>
      </c>
      <c r="G19" s="8" t="s">
        <v>39</v>
      </c>
      <c r="I19" s="3">
        <f>F19</f>
        <v>31500</v>
      </c>
    </row>
    <row r="20" spans="1:9" s="6" customFormat="1" ht="17.399999999999999" customHeight="1">
      <c r="A20" s="26" t="s">
        <v>24</v>
      </c>
      <c r="B20" s="27"/>
      <c r="C20" s="5">
        <f>C21+C22+C23+C24</f>
        <v>147</v>
      </c>
      <c r="D20" s="5">
        <f t="shared" ref="D20:E20" si="6">D21+D22+D23+D24</f>
        <v>0</v>
      </c>
      <c r="E20" s="5">
        <f t="shared" si="6"/>
        <v>172000</v>
      </c>
      <c r="F20" s="5">
        <f>F21+F22+F23+F24</f>
        <v>86000</v>
      </c>
      <c r="G20" s="9"/>
      <c r="H20" s="6">
        <f>H21+H22+H23+H24</f>
        <v>86000</v>
      </c>
    </row>
    <row r="21" spans="1:9" s="3" customFormat="1" ht="22.2" customHeight="1">
      <c r="A21" s="4">
        <v>1</v>
      </c>
      <c r="B21" s="7" t="s">
        <v>25</v>
      </c>
      <c r="C21" s="16">
        <v>47</v>
      </c>
      <c r="D21" s="16"/>
      <c r="E21" s="16">
        <f>430*100</f>
        <v>43000</v>
      </c>
      <c r="F21" s="16">
        <f>E21/2</f>
        <v>21500</v>
      </c>
      <c r="G21" s="8" t="s">
        <v>21</v>
      </c>
      <c r="H21" s="3">
        <f>F21</f>
        <v>21500</v>
      </c>
    </row>
    <row r="22" spans="1:9" s="3" customFormat="1" ht="22.2" customHeight="1">
      <c r="A22" s="4">
        <v>2</v>
      </c>
      <c r="B22" s="7" t="s">
        <v>26</v>
      </c>
      <c r="C22" s="16">
        <v>94</v>
      </c>
      <c r="D22" s="16"/>
      <c r="E22" s="16">
        <f>430*100</f>
        <v>43000</v>
      </c>
      <c r="F22" s="16">
        <f t="shared" ref="F22:F24" si="7">E22/2</f>
        <v>21500</v>
      </c>
      <c r="G22" s="8" t="s">
        <v>21</v>
      </c>
      <c r="H22" s="3">
        <f>F22</f>
        <v>21500</v>
      </c>
    </row>
    <row r="23" spans="1:9" s="3" customFormat="1" ht="22.2" customHeight="1">
      <c r="A23" s="4">
        <v>3</v>
      </c>
      <c r="B23" s="7" t="s">
        <v>27</v>
      </c>
      <c r="C23" s="16">
        <v>1</v>
      </c>
      <c r="D23" s="16"/>
      <c r="E23" s="16">
        <f>430*100</f>
        <v>43000</v>
      </c>
      <c r="F23" s="16">
        <f t="shared" si="7"/>
        <v>21500</v>
      </c>
      <c r="G23" s="8" t="s">
        <v>21</v>
      </c>
      <c r="H23" s="3">
        <f>F23</f>
        <v>21500</v>
      </c>
    </row>
    <row r="24" spans="1:9" s="3" customFormat="1" ht="22.2" customHeight="1">
      <c r="A24" s="4">
        <v>4</v>
      </c>
      <c r="B24" s="7" t="s">
        <v>28</v>
      </c>
      <c r="C24" s="16">
        <v>5</v>
      </c>
      <c r="D24" s="16"/>
      <c r="E24" s="16">
        <f>430*100</f>
        <v>43000</v>
      </c>
      <c r="F24" s="16">
        <f t="shared" si="7"/>
        <v>21500</v>
      </c>
      <c r="G24" s="8" t="s">
        <v>21</v>
      </c>
      <c r="H24" s="3">
        <f>F24</f>
        <v>21500</v>
      </c>
    </row>
    <row r="25" spans="1:9" s="6" customFormat="1" ht="17.399999999999999" customHeight="1">
      <c r="A25" s="26" t="s">
        <v>29</v>
      </c>
      <c r="B25" s="27"/>
      <c r="C25" s="5">
        <f t="shared" ref="C25:E25" si="8">C26+C27+C28</f>
        <v>11</v>
      </c>
      <c r="D25" s="5">
        <f t="shared" si="8"/>
        <v>0</v>
      </c>
      <c r="E25" s="5">
        <f t="shared" si="8"/>
        <v>129000</v>
      </c>
      <c r="F25" s="5">
        <f>F26+F27+F28</f>
        <v>64500</v>
      </c>
      <c r="G25" s="9"/>
      <c r="H25" s="6">
        <f>H26+H27+H28</f>
        <v>64500</v>
      </c>
    </row>
    <row r="26" spans="1:9" s="3" customFormat="1" ht="22.2" customHeight="1">
      <c r="A26" s="4">
        <v>1</v>
      </c>
      <c r="B26" s="7" t="s">
        <v>30</v>
      </c>
      <c r="C26" s="16">
        <v>7</v>
      </c>
      <c r="D26" s="16"/>
      <c r="E26" s="16">
        <f>430*100</f>
        <v>43000</v>
      </c>
      <c r="F26" s="16">
        <f>E26/2</f>
        <v>21500</v>
      </c>
      <c r="G26" s="8" t="s">
        <v>21</v>
      </c>
      <c r="H26" s="3">
        <f>F26</f>
        <v>21500</v>
      </c>
    </row>
    <row r="27" spans="1:9" s="3" customFormat="1" ht="22.2" customHeight="1">
      <c r="A27" s="4">
        <v>2</v>
      </c>
      <c r="B27" s="7" t="s">
        <v>31</v>
      </c>
      <c r="C27" s="16">
        <v>1</v>
      </c>
      <c r="D27" s="16"/>
      <c r="E27" s="16">
        <f>430*100</f>
        <v>43000</v>
      </c>
      <c r="F27" s="16">
        <f t="shared" ref="F27" si="9">E27/2</f>
        <v>21500</v>
      </c>
      <c r="G27" s="8" t="s">
        <v>21</v>
      </c>
      <c r="H27" s="3">
        <f>F27</f>
        <v>21500</v>
      </c>
    </row>
    <row r="28" spans="1:9" s="3" customFormat="1" ht="22.2" customHeight="1">
      <c r="A28" s="4">
        <v>3</v>
      </c>
      <c r="B28" s="7" t="s">
        <v>32</v>
      </c>
      <c r="C28" s="16">
        <v>3</v>
      </c>
      <c r="D28" s="16"/>
      <c r="E28" s="16">
        <f>430*100</f>
        <v>43000</v>
      </c>
      <c r="F28" s="16">
        <f>E28/2</f>
        <v>21500</v>
      </c>
      <c r="G28" s="8" t="s">
        <v>21</v>
      </c>
      <c r="H28" s="3">
        <f>F28</f>
        <v>21500</v>
      </c>
    </row>
    <row r="29" spans="1:9" s="6" customFormat="1" ht="19.2" customHeight="1">
      <c r="A29" s="26" t="s">
        <v>33</v>
      </c>
      <c r="B29" s="27"/>
      <c r="C29" s="5">
        <f t="shared" ref="C29:E29" si="10">C30</f>
        <v>462</v>
      </c>
      <c r="D29" s="5">
        <f t="shared" si="10"/>
        <v>3213</v>
      </c>
      <c r="E29" s="5">
        <f t="shared" si="10"/>
        <v>1791300</v>
      </c>
      <c r="F29" s="5">
        <f>F30</f>
        <v>895650</v>
      </c>
      <c r="G29" s="9"/>
      <c r="H29" s="6">
        <f>H30</f>
        <v>92400</v>
      </c>
      <c r="I29" s="6">
        <f>I30</f>
        <v>803250</v>
      </c>
    </row>
    <row r="30" spans="1:9" s="3" customFormat="1" ht="22.2" customHeight="1">
      <c r="A30" s="4">
        <v>1</v>
      </c>
      <c r="B30" s="12" t="s">
        <v>34</v>
      </c>
      <c r="C30" s="16">
        <v>462</v>
      </c>
      <c r="D30" s="16">
        <v>3213</v>
      </c>
      <c r="E30" s="16">
        <f>C30*400+D30*500</f>
        <v>1791300</v>
      </c>
      <c r="F30" s="16">
        <f>E30/2</f>
        <v>895650</v>
      </c>
      <c r="G30" s="8"/>
      <c r="H30" s="3">
        <f>C30*400/2</f>
        <v>92400</v>
      </c>
      <c r="I30" s="3">
        <f>D30*500/2</f>
        <v>803250</v>
      </c>
    </row>
    <row r="31" spans="1:9" s="6" customFormat="1" ht="17.399999999999999" customHeight="1">
      <c r="A31" s="13"/>
      <c r="B31" s="5" t="s">
        <v>35</v>
      </c>
      <c r="C31" s="5">
        <f>C6+C11+C16+C20+C25+C29</f>
        <v>8061</v>
      </c>
      <c r="D31" s="5">
        <f>D6+D11+D16+D20+D25+D29</f>
        <v>4082</v>
      </c>
      <c r="E31" s="5">
        <f>E6+E11+E16+E20+E25+E29</f>
        <v>5789630</v>
      </c>
      <c r="F31" s="5">
        <f>F6+F11+F16+F20+F25+F29</f>
        <v>2894815</v>
      </c>
      <c r="G31" s="9" t="s">
        <v>36</v>
      </c>
    </row>
    <row r="32" spans="1:9" s="3" customFormat="1" ht="39" customHeight="1">
      <c r="A32" s="17" t="s">
        <v>37</v>
      </c>
      <c r="B32" s="18"/>
      <c r="C32" s="18"/>
      <c r="D32" s="18"/>
      <c r="E32" s="18"/>
      <c r="F32" s="18"/>
      <c r="G32" s="18"/>
      <c r="H32" s="3">
        <f>H6+H11+H16+H20+H25+H29</f>
        <v>1794480</v>
      </c>
      <c r="I32" s="3">
        <f>I6+I11+I16+I20+I25+I29</f>
        <v>1100335</v>
      </c>
    </row>
  </sheetData>
  <mergeCells count="15">
    <mergeCell ref="A2:G2"/>
    <mergeCell ref="A3:G3"/>
    <mergeCell ref="C4:D4"/>
    <mergeCell ref="A6:B6"/>
    <mergeCell ref="F4:F5"/>
    <mergeCell ref="A32:G32"/>
    <mergeCell ref="A4:A5"/>
    <mergeCell ref="B4:B5"/>
    <mergeCell ref="G4:G5"/>
    <mergeCell ref="A11:B11"/>
    <mergeCell ref="A16:B16"/>
    <mergeCell ref="A20:B20"/>
    <mergeCell ref="A25:B25"/>
    <mergeCell ref="A29:B29"/>
    <mergeCell ref="E4:E5"/>
  </mergeCells>
  <phoneticPr fontId="3" type="noConversion"/>
  <printOptions horizontalCentered="1"/>
  <pageMargins left="0.39370078740157483" right="0.19685039370078741" top="0.23622047244094491" bottom="0.11811023622047245" header="0.23622047244094491" footer="0.11811023622047245"/>
  <pageSetup paperSize="9" scale="90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许耀斌</cp:lastModifiedBy>
  <cp:lastPrinted>2019-08-28T01:26:14Z</cp:lastPrinted>
  <dcterms:created xsi:type="dcterms:W3CDTF">2016-01-29T01:23:00Z</dcterms:created>
  <dcterms:modified xsi:type="dcterms:W3CDTF">2019-08-28T01:35:53Z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