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10350"/>
  </bookViews>
  <sheets>
    <sheet name="附件1" sheetId="4" r:id="rId1"/>
    <sheet name="附件2" sheetId="6" r:id="rId2"/>
  </sheets>
  <calcPr calcId="125725"/>
</workbook>
</file>

<file path=xl/calcChain.xml><?xml version="1.0" encoding="utf-8"?>
<calcChain xmlns="http://schemas.openxmlformats.org/spreadsheetml/2006/main">
  <c r="P7" i="4"/>
  <c r="L6"/>
  <c r="K6"/>
  <c r="L8"/>
  <c r="L9"/>
  <c r="L10"/>
  <c r="L11"/>
  <c r="L12"/>
  <c r="L13"/>
  <c r="L14"/>
  <c r="L15"/>
  <c r="L16"/>
  <c r="L17"/>
  <c r="L18"/>
  <c r="L19"/>
  <c r="L20"/>
  <c r="L21"/>
  <c r="L22"/>
  <c r="L23"/>
  <c r="L24"/>
  <c r="L26"/>
  <c r="L27"/>
  <c r="L28"/>
  <c r="L29"/>
  <c r="L30"/>
  <c r="L31"/>
  <c r="L32"/>
  <c r="L7"/>
  <c r="D19" i="6"/>
  <c r="D15"/>
  <c r="D10"/>
  <c r="D20" s="1"/>
  <c r="K30" i="4"/>
  <c r="K26"/>
  <c r="K24"/>
  <c r="K20" s="1"/>
  <c r="K32" s="1"/>
  <c r="K16"/>
  <c r="K11"/>
  <c r="J30"/>
  <c r="J26"/>
  <c r="J20"/>
  <c r="J16"/>
  <c r="J11"/>
  <c r="J6"/>
  <c r="I26"/>
  <c r="G19"/>
  <c r="G10"/>
  <c r="H14"/>
  <c r="G14"/>
  <c r="F14"/>
  <c r="G31"/>
  <c r="G12"/>
  <c r="C32"/>
  <c r="H31"/>
  <c r="J31" s="1"/>
  <c r="F31"/>
  <c r="I30"/>
  <c r="H30"/>
  <c r="G30"/>
  <c r="F30"/>
  <c r="E30"/>
  <c r="D30"/>
  <c r="C30"/>
  <c r="G29"/>
  <c r="H29" s="1"/>
  <c r="F29"/>
  <c r="J28"/>
  <c r="H28"/>
  <c r="G28"/>
  <c r="F28"/>
  <c r="J27"/>
  <c r="H27"/>
  <c r="F27"/>
  <c r="G26"/>
  <c r="F26"/>
  <c r="E26"/>
  <c r="D26"/>
  <c r="C26"/>
  <c r="J25"/>
  <c r="H25"/>
  <c r="G25"/>
  <c r="F25"/>
  <c r="H24"/>
  <c r="G24"/>
  <c r="H23"/>
  <c r="G23"/>
  <c r="F23"/>
  <c r="G22"/>
  <c r="H22" s="1"/>
  <c r="F22"/>
  <c r="J21"/>
  <c r="H21"/>
  <c r="G21"/>
  <c r="F21"/>
  <c r="I20"/>
  <c r="F20"/>
  <c r="E20"/>
  <c r="D20"/>
  <c r="C20"/>
  <c r="J19"/>
  <c r="H19"/>
  <c r="F19"/>
  <c r="J18"/>
  <c r="H18"/>
  <c r="G18"/>
  <c r="F18"/>
  <c r="J17"/>
  <c r="H17"/>
  <c r="G17"/>
  <c r="I16"/>
  <c r="H16"/>
  <c r="G16"/>
  <c r="F16"/>
  <c r="E16"/>
  <c r="D16"/>
  <c r="C16"/>
  <c r="H15"/>
  <c r="J15" s="1"/>
  <c r="F15"/>
  <c r="J14"/>
  <c r="J13"/>
  <c r="H13"/>
  <c r="G13"/>
  <c r="F13"/>
  <c r="H12"/>
  <c r="J12" s="1"/>
  <c r="F12"/>
  <c r="I11"/>
  <c r="I32" s="1"/>
  <c r="H11"/>
  <c r="G11"/>
  <c r="F11"/>
  <c r="E11"/>
  <c r="D11"/>
  <c r="C11"/>
  <c r="H10"/>
  <c r="F10"/>
  <c r="J9"/>
  <c r="H9"/>
  <c r="G9"/>
  <c r="F9"/>
  <c r="G8"/>
  <c r="H8" s="1"/>
  <c r="F8"/>
  <c r="J7"/>
  <c r="H7"/>
  <c r="G7"/>
  <c r="F7"/>
  <c r="I6"/>
  <c r="F6"/>
  <c r="F32" s="1"/>
  <c r="E6"/>
  <c r="D6"/>
  <c r="D32" s="1"/>
  <c r="C6"/>
  <c r="J32" l="1"/>
  <c r="H26"/>
  <c r="J29"/>
  <c r="J22"/>
  <c r="H20"/>
  <c r="G20"/>
  <c r="E32"/>
  <c r="J10"/>
  <c r="H6"/>
  <c r="G6"/>
  <c r="G32" s="1"/>
  <c r="H32" l="1"/>
</calcChain>
</file>

<file path=xl/comments1.xml><?xml version="1.0" encoding="utf-8"?>
<comments xmlns="http://schemas.openxmlformats.org/spreadsheetml/2006/main">
  <authors>
    <author>Administrator</author>
    <author>PC</author>
  </authors>
  <commentList>
    <comment ref="E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初中4个，小学5个</t>
        </r>
      </text>
    </comment>
    <comment ref="E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小学2个</t>
        </r>
      </text>
    </comment>
    <comment ref="E31" authorId="1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小学</t>
        </r>
        <r>
          <rPr>
            <sz val="9"/>
            <color indexed="81"/>
            <rFont val="Tahoma"/>
            <family val="2"/>
          </rPr>
          <t>1</t>
        </r>
        <r>
          <rPr>
            <sz val="9"/>
            <color indexed="81"/>
            <rFont val="宋体"/>
            <family val="3"/>
            <charset val="134"/>
          </rPr>
          <t>个，初中</t>
        </r>
        <r>
          <rPr>
            <sz val="9"/>
            <color indexed="81"/>
            <rFont val="Tahoma"/>
            <family val="2"/>
          </rPr>
          <t>1</t>
        </r>
        <r>
          <rPr>
            <sz val="9"/>
            <color indexed="81"/>
            <rFont val="宋体"/>
            <family val="3"/>
            <charset val="134"/>
          </rPr>
          <t>个</t>
        </r>
      </text>
    </comment>
  </commentList>
</comments>
</file>

<file path=xl/sharedStrings.xml><?xml version="1.0" encoding="utf-8"?>
<sst xmlns="http://schemas.openxmlformats.org/spreadsheetml/2006/main" count="88" uniqueCount="70">
  <si>
    <t>2018年秋季学期义务教育中小学校公用经费补助资金（第二批）分配表</t>
  </si>
  <si>
    <t xml:space="preserve">                                                           单位：元</t>
  </si>
  <si>
    <t>序号</t>
  </si>
  <si>
    <t>学校名称</t>
  </si>
  <si>
    <t>学生数</t>
  </si>
  <si>
    <t>本学期金额</t>
  </si>
  <si>
    <t>拨付金额</t>
  </si>
  <si>
    <t>已拨付</t>
  </si>
  <si>
    <t>本次拨付</t>
  </si>
  <si>
    <t>备注</t>
  </si>
  <si>
    <t>小学</t>
  </si>
  <si>
    <t>初中</t>
  </si>
  <si>
    <t>特殊学生</t>
  </si>
  <si>
    <t>公用</t>
  </si>
  <si>
    <t>城市义务教育小计</t>
  </si>
  <si>
    <t>金谟小学</t>
  </si>
  <si>
    <t>文家明德小学</t>
  </si>
  <si>
    <t>裕丰园小学</t>
  </si>
  <si>
    <t>锦绣园小学</t>
  </si>
  <si>
    <t>区属农村义务教育小计</t>
  </si>
  <si>
    <t>景丰中小学</t>
  </si>
  <si>
    <t>寄宿制</t>
  </si>
  <si>
    <t>文家中学</t>
  </si>
  <si>
    <t>阿堡寨中小学</t>
  </si>
  <si>
    <t>鱼池中小学</t>
  </si>
  <si>
    <t>初中不足百人</t>
  </si>
  <si>
    <t>坡头镇小计</t>
  </si>
  <si>
    <t>牛村光明希望小学</t>
  </si>
  <si>
    <t>不足百人</t>
  </si>
  <si>
    <t>华原中心小学</t>
  </si>
  <si>
    <t>楼村中学</t>
  </si>
  <si>
    <t>正阳办小计</t>
  </si>
  <si>
    <t>高家小学</t>
  </si>
  <si>
    <t>齐坡小学</t>
  </si>
  <si>
    <t>陈坪小学</t>
  </si>
  <si>
    <t>田沟小学</t>
  </si>
  <si>
    <t>王岩小学</t>
  </si>
  <si>
    <t>咸丰办小计</t>
  </si>
  <si>
    <t>平新明德小学</t>
  </si>
  <si>
    <t>上高埝小学</t>
  </si>
  <si>
    <t>野狐坡小学</t>
  </si>
  <si>
    <t>民办学校小计</t>
  </si>
  <si>
    <t>阳光中学</t>
  </si>
  <si>
    <t>合计</t>
  </si>
  <si>
    <t xml:space="preserve"> </t>
  </si>
  <si>
    <t>1、小学800元/生•学年，初中1000元/生•学年；农村小学860元/生•学年，农村初中1060元/生•学年（含每生每学年60元取暖费）；2、农村寄宿制学校:小学1060/生•学年、初中1260元/生•学年（含每生每学年60元取暖费）;3、随班特殊学生6000元/生•学年。</t>
  </si>
  <si>
    <t>实际拨付</t>
    <phoneticPr fontId="5" type="noConversion"/>
  </si>
  <si>
    <t>调整</t>
    <phoneticPr fontId="5" type="noConversion"/>
  </si>
  <si>
    <t>其中：从秋季学前教育预拨经费中调整75000元</t>
    <phoneticPr fontId="5" type="noConversion"/>
  </si>
  <si>
    <t>附件2</t>
    <phoneticPr fontId="5" type="noConversion"/>
  </si>
  <si>
    <t>序号</t>
    <phoneticPr fontId="5" type="noConversion"/>
  </si>
  <si>
    <t>功能分类科目</t>
    <phoneticPr fontId="5" type="noConversion"/>
  </si>
  <si>
    <t>备注</t>
    <phoneticPr fontId="5" type="noConversion"/>
  </si>
  <si>
    <t>资金文号</t>
    <phoneticPr fontId="5" type="noConversion"/>
  </si>
  <si>
    <t>年初预算</t>
    <phoneticPr fontId="5" type="noConversion"/>
  </si>
  <si>
    <t>金额</t>
    <phoneticPr fontId="5" type="noConversion"/>
  </si>
  <si>
    <t>附件1:</t>
    <phoneticPr fontId="5" type="noConversion"/>
  </si>
  <si>
    <t>市下资金文件对应科目表</t>
    <phoneticPr fontId="5" type="noConversion"/>
  </si>
  <si>
    <t>单位：万元</t>
    <phoneticPr fontId="5" type="noConversion"/>
  </si>
  <si>
    <t>铜财教〔2018〕3号</t>
    <phoneticPr fontId="5" type="noConversion"/>
  </si>
  <si>
    <t>铜财教〔2018〕123号</t>
    <phoneticPr fontId="5" type="noConversion"/>
  </si>
  <si>
    <t>铜财教〔2018〕138号</t>
    <phoneticPr fontId="5" type="noConversion"/>
  </si>
  <si>
    <t>铜财教〔2018〕114号</t>
    <phoneticPr fontId="5" type="noConversion"/>
  </si>
  <si>
    <t>铜财教〔2017〕3号</t>
    <phoneticPr fontId="5" type="noConversion"/>
  </si>
  <si>
    <t>铜财教〔2018〕1号</t>
    <phoneticPr fontId="5" type="noConversion"/>
  </si>
  <si>
    <t>小计</t>
    <phoneticPr fontId="5" type="noConversion"/>
  </si>
  <si>
    <t>合计</t>
    <phoneticPr fontId="5" type="noConversion"/>
  </si>
  <si>
    <t>其中：田沟小学预拨秋季中小学公用经费结余资金调整至王岩小学</t>
    <phoneticPr fontId="5" type="noConversion"/>
  </si>
  <si>
    <t>下达</t>
    <phoneticPr fontId="5" type="noConversion"/>
  </si>
  <si>
    <t>小学</t>
    <phoneticPr fontId="5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</si>
</sst>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sz val="14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2" applyFill="1">
      <alignment vertical="center"/>
    </xf>
    <xf numFmtId="0" fontId="2" fillId="0" borderId="0" xfId="2" applyFill="1" applyBorder="1">
      <alignment vertical="center"/>
    </xf>
    <xf numFmtId="0" fontId="9" fillId="0" borderId="0" xfId="2" applyFont="1" applyFill="1">
      <alignment vertical="center"/>
    </xf>
    <xf numFmtId="0" fontId="9" fillId="0" borderId="8" xfId="2" applyFont="1" applyFill="1" applyBorder="1" applyAlignment="1">
      <alignment horizontal="center" vertical="center"/>
    </xf>
    <xf numFmtId="0" fontId="10" fillId="0" borderId="8" xfId="2" applyFont="1" applyFill="1" applyBorder="1" applyAlignment="1">
      <alignment horizontal="center" vertical="center"/>
    </xf>
    <xf numFmtId="0" fontId="9" fillId="0" borderId="8" xfId="2" applyFont="1" applyFill="1" applyBorder="1" applyAlignment="1">
      <alignment vertical="center" wrapText="1"/>
    </xf>
    <xf numFmtId="0" fontId="9" fillId="0" borderId="8" xfId="2" applyFont="1" applyFill="1" applyBorder="1" applyAlignment="1">
      <alignment horizontal="center" vertical="center" wrapText="1"/>
    </xf>
    <xf numFmtId="0" fontId="11" fillId="0" borderId="8" xfId="2" applyFont="1" applyFill="1" applyBorder="1" applyAlignment="1">
      <alignment horizontal="center" vertical="center"/>
    </xf>
    <xf numFmtId="0" fontId="11" fillId="0" borderId="0" xfId="2" applyFont="1" applyFill="1">
      <alignment vertical="center"/>
    </xf>
    <xf numFmtId="0" fontId="9" fillId="0" borderId="8" xfId="2" applyFont="1" applyFill="1" applyBorder="1" applyAlignment="1">
      <alignment horizontal="left" vertical="center"/>
    </xf>
    <xf numFmtId="0" fontId="10" fillId="0" borderId="8" xfId="2" applyFont="1" applyFill="1" applyBorder="1" applyAlignment="1">
      <alignment horizontal="center" vertical="center" wrapText="1"/>
    </xf>
    <xf numFmtId="0" fontId="11" fillId="0" borderId="8" xfId="2" applyFont="1" applyFill="1" applyBorder="1" applyAlignment="1">
      <alignment horizontal="center" vertical="center" wrapText="1"/>
    </xf>
    <xf numFmtId="0" fontId="10" fillId="0" borderId="8" xfId="2" applyFont="1" applyFill="1" applyBorder="1" applyAlignment="1">
      <alignment horizontal="left" vertical="center" wrapText="1"/>
    </xf>
    <xf numFmtId="0" fontId="9" fillId="0" borderId="8" xfId="2" applyFont="1" applyFill="1" applyBorder="1" applyAlignment="1">
      <alignment horizontal="left" vertical="center" wrapText="1"/>
    </xf>
    <xf numFmtId="0" fontId="12" fillId="0" borderId="8" xfId="2" applyFont="1" applyFill="1" applyBorder="1" applyAlignment="1">
      <alignment horizontal="center" vertical="center"/>
    </xf>
    <xf numFmtId="0" fontId="10" fillId="0" borderId="8" xfId="2" applyFont="1" applyFill="1" applyBorder="1" applyAlignment="1">
      <alignment horizontal="left" vertical="center"/>
    </xf>
    <xf numFmtId="0" fontId="11" fillId="0" borderId="8" xfId="2" applyFont="1" applyFill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2" applyFont="1" applyFill="1" applyBorder="1">
      <alignment vertical="center"/>
    </xf>
    <xf numFmtId="0" fontId="13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" fillId="0" borderId="0" xfId="2" applyFont="1" applyFill="1" applyBorder="1" applyAlignment="1">
      <alignment horizontal="center" vertical="center" wrapText="1"/>
    </xf>
    <xf numFmtId="0" fontId="2" fillId="0" borderId="1" xfId="2" applyFill="1" applyBorder="1" applyAlignment="1">
      <alignment horizontal="right" vertical="center"/>
    </xf>
    <xf numFmtId="0" fontId="9" fillId="0" borderId="3" xfId="2" applyFont="1" applyFill="1" applyBorder="1" applyAlignment="1">
      <alignment horizontal="center" vertical="center"/>
    </xf>
    <xf numFmtId="0" fontId="9" fillId="0" borderId="4" xfId="2" applyFont="1" applyFill="1" applyBorder="1" applyAlignment="1">
      <alignment horizontal="center" vertical="center"/>
    </xf>
    <xf numFmtId="0" fontId="9" fillId="0" borderId="5" xfId="2" applyFont="1" applyFill="1" applyBorder="1" applyAlignment="1">
      <alignment horizontal="center" vertical="center"/>
    </xf>
    <xf numFmtId="0" fontId="9" fillId="0" borderId="6" xfId="2" applyFont="1" applyFill="1" applyBorder="1" applyAlignment="1">
      <alignment horizontal="center" vertical="center"/>
    </xf>
    <xf numFmtId="0" fontId="11" fillId="0" borderId="3" xfId="2" applyFont="1" applyFill="1" applyBorder="1" applyAlignment="1">
      <alignment horizontal="center" vertical="center" wrapText="1"/>
    </xf>
    <xf numFmtId="0" fontId="11" fillId="0" borderId="9" xfId="2" applyFont="1" applyFill="1" applyBorder="1" applyAlignment="1">
      <alignment horizontal="center" vertical="center" wrapText="1"/>
    </xf>
    <xf numFmtId="0" fontId="9" fillId="0" borderId="11" xfId="2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0" fontId="10" fillId="0" borderId="10" xfId="2" applyFont="1" applyFill="1" applyBorder="1" applyAlignment="1">
      <alignment horizontal="left" vertical="center" wrapText="1"/>
    </xf>
    <xf numFmtId="0" fontId="9" fillId="0" borderId="10" xfId="2" applyFont="1" applyFill="1" applyBorder="1" applyAlignment="1">
      <alignment horizontal="left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9" fillId="0" borderId="7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/>
    </xf>
    <xf numFmtId="0" fontId="10" fillId="0" borderId="7" xfId="2" applyFont="1" applyFill="1" applyBorder="1" applyAlignment="1">
      <alignment horizontal="center" vertical="center"/>
    </xf>
    <xf numFmtId="0" fontId="11" fillId="0" borderId="3" xfId="2" applyFont="1" applyFill="1" applyBorder="1" applyAlignment="1">
      <alignment horizontal="center" vertical="center"/>
    </xf>
    <xf numFmtId="0" fontId="11" fillId="0" borderId="9" xfId="2" applyFont="1" applyFill="1" applyBorder="1" applyAlignment="1">
      <alignment horizontal="center" vertical="center"/>
    </xf>
    <xf numFmtId="0" fontId="9" fillId="0" borderId="8" xfId="2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2" borderId="0" xfId="2" applyFill="1" applyBorder="1">
      <alignment vertical="center"/>
    </xf>
    <xf numFmtId="0" fontId="10" fillId="2" borderId="8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9" fillId="2" borderId="8" xfId="2" applyFont="1" applyFill="1" applyBorder="1" applyAlignment="1">
      <alignment horizontal="center" vertical="center"/>
    </xf>
    <xf numFmtId="0" fontId="2" fillId="2" borderId="0" xfId="2" applyFill="1">
      <alignment vertical="center"/>
    </xf>
    <xf numFmtId="0" fontId="2" fillId="3" borderId="0" xfId="2" applyFill="1" applyBorder="1">
      <alignment vertical="center"/>
    </xf>
    <xf numFmtId="0" fontId="9" fillId="3" borderId="5" xfId="2" applyFont="1" applyFill="1" applyBorder="1" applyAlignment="1">
      <alignment horizontal="center" vertical="center" wrapText="1"/>
    </xf>
    <xf numFmtId="0" fontId="9" fillId="3" borderId="11" xfId="2" applyFont="1" applyFill="1" applyBorder="1" applyAlignment="1">
      <alignment horizontal="center" vertical="center" wrapText="1"/>
    </xf>
    <xf numFmtId="0" fontId="11" fillId="3" borderId="8" xfId="2" applyFont="1" applyFill="1" applyBorder="1" applyAlignment="1">
      <alignment horizontal="center" vertical="center"/>
    </xf>
    <xf numFmtId="0" fontId="9" fillId="3" borderId="8" xfId="2" applyFont="1" applyFill="1" applyBorder="1" applyAlignment="1">
      <alignment horizontal="center" vertical="center"/>
    </xf>
    <xf numFmtId="0" fontId="15" fillId="3" borderId="8" xfId="2" applyFont="1" applyFill="1" applyBorder="1" applyAlignment="1">
      <alignment horizontal="center" vertical="center"/>
    </xf>
    <xf numFmtId="0" fontId="2" fillId="3" borderId="0" xfId="2" applyFill="1">
      <alignment vertical="center"/>
    </xf>
  </cellXfs>
  <cellStyles count="3">
    <cellStyle name="常规" xfId="0" builtinId="0"/>
    <cellStyle name="常规 2" xfId="2"/>
    <cellStyle name="常规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3"/>
  <sheetViews>
    <sheetView tabSelected="1" workbookViewId="0">
      <pane ySplit="5" topLeftCell="A6" activePane="bottomLeft" state="frozen"/>
      <selection pane="bottomLeft" activeCell="L21" sqref="L21:L23"/>
    </sheetView>
  </sheetViews>
  <sheetFormatPr defaultColWidth="14.375" defaultRowHeight="15.75" customHeight="1"/>
  <cols>
    <col min="1" max="1" width="3.625" style="1" customWidth="1"/>
    <col min="2" max="2" width="9" style="1" customWidth="1"/>
    <col min="3" max="3" width="4.75" style="1" customWidth="1"/>
    <col min="4" max="4" width="4.25" style="1" customWidth="1"/>
    <col min="5" max="5" width="5.75" style="1" customWidth="1"/>
    <col min="6" max="6" width="8.125" style="1" customWidth="1"/>
    <col min="7" max="7" width="6.625" style="60" customWidth="1"/>
    <col min="8" max="10" width="7.625" style="1" customWidth="1"/>
    <col min="11" max="11" width="7.125" style="1" customWidth="1"/>
    <col min="12" max="12" width="7.125" style="67" customWidth="1"/>
    <col min="13" max="13" width="16.375" style="1" customWidth="1"/>
    <col min="14" max="14" width="6.875" style="1" customWidth="1"/>
    <col min="15" max="16384" width="14.375" style="1"/>
  </cols>
  <sheetData>
    <row r="1" spans="1:16" ht="17.25" customHeight="1">
      <c r="A1" s="20" t="s">
        <v>56</v>
      </c>
      <c r="B1" s="2"/>
      <c r="C1" s="2"/>
      <c r="D1" s="2"/>
      <c r="E1" s="2"/>
      <c r="F1" s="2"/>
      <c r="G1" s="56"/>
      <c r="H1" s="2"/>
      <c r="I1" s="2"/>
      <c r="J1" s="2"/>
      <c r="K1" s="2"/>
      <c r="L1" s="61"/>
      <c r="M1" s="2"/>
      <c r="N1" s="2"/>
    </row>
    <row r="2" spans="1:16" ht="24" customHeight="1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6" ht="18.75" customHeight="1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6" s="3" customFormat="1" ht="17.25" customHeight="1">
      <c r="A4" s="40" t="s">
        <v>2</v>
      </c>
      <c r="B4" s="42" t="s">
        <v>3</v>
      </c>
      <c r="C4" s="30" t="s">
        <v>4</v>
      </c>
      <c r="D4" s="31"/>
      <c r="E4" s="31"/>
      <c r="F4" s="32" t="s">
        <v>5</v>
      </c>
      <c r="G4" s="33"/>
      <c r="H4" s="44" t="s">
        <v>6</v>
      </c>
      <c r="I4" s="44" t="s">
        <v>7</v>
      </c>
      <c r="J4" s="48" t="s">
        <v>8</v>
      </c>
      <c r="K4" s="48"/>
      <c r="L4" s="62" t="s">
        <v>68</v>
      </c>
      <c r="M4" s="32" t="s">
        <v>9</v>
      </c>
      <c r="N4" s="33"/>
    </row>
    <row r="5" spans="1:16" s="3" customFormat="1" ht="17.25" customHeight="1">
      <c r="A5" s="41"/>
      <c r="B5" s="43"/>
      <c r="C5" s="4" t="s">
        <v>10</v>
      </c>
      <c r="D5" s="4" t="s">
        <v>11</v>
      </c>
      <c r="E5" s="5" t="s">
        <v>12</v>
      </c>
      <c r="F5" s="4" t="s">
        <v>13</v>
      </c>
      <c r="G5" s="57" t="s">
        <v>12</v>
      </c>
      <c r="H5" s="45"/>
      <c r="I5" s="45"/>
      <c r="J5" s="6" t="s">
        <v>46</v>
      </c>
      <c r="K5" s="7" t="s">
        <v>47</v>
      </c>
      <c r="L5" s="63"/>
      <c r="M5" s="36"/>
      <c r="N5" s="37"/>
    </row>
    <row r="6" spans="1:16" s="9" customFormat="1" ht="22.5" customHeight="1">
      <c r="A6" s="34" t="s">
        <v>14</v>
      </c>
      <c r="B6" s="35"/>
      <c r="C6" s="8">
        <f t="shared" ref="C6:I6" si="0">C7+C8+C9+C10</f>
        <v>6228</v>
      </c>
      <c r="D6" s="8">
        <f t="shared" si="0"/>
        <v>0</v>
      </c>
      <c r="E6" s="8">
        <f t="shared" si="0"/>
        <v>15</v>
      </c>
      <c r="F6" s="8">
        <f t="shared" si="0"/>
        <v>2491200</v>
      </c>
      <c r="G6" s="58">
        <f t="shared" si="0"/>
        <v>39000</v>
      </c>
      <c r="H6" s="8">
        <f t="shared" si="0"/>
        <v>2530200</v>
      </c>
      <c r="I6" s="8">
        <f t="shared" si="0"/>
        <v>1133200</v>
      </c>
      <c r="J6" s="8">
        <f>J7+J8+J9+J10</f>
        <v>1397000</v>
      </c>
      <c r="K6" s="8">
        <f>K7+K8+K9+K10</f>
        <v>-75000</v>
      </c>
      <c r="L6" s="64">
        <f>L7+L8+L9+L10</f>
        <v>1283000</v>
      </c>
      <c r="M6" s="8"/>
      <c r="N6" s="8"/>
    </row>
    <row r="7" spans="1:16" s="3" customFormat="1" ht="22.5" customHeight="1">
      <c r="A7" s="4">
        <v>1</v>
      </c>
      <c r="B7" s="10" t="s">
        <v>15</v>
      </c>
      <c r="C7" s="4">
        <v>1951</v>
      </c>
      <c r="D7" s="4"/>
      <c r="E7" s="4">
        <v>4</v>
      </c>
      <c r="F7" s="4">
        <f>400*C7</f>
        <v>780400</v>
      </c>
      <c r="G7" s="59">
        <f>E7*2600</f>
        <v>10400</v>
      </c>
      <c r="H7" s="4">
        <f>F7+G7</f>
        <v>790800</v>
      </c>
      <c r="I7" s="4">
        <v>374200</v>
      </c>
      <c r="J7" s="4">
        <f>H7-I7</f>
        <v>416600</v>
      </c>
      <c r="K7" s="4"/>
      <c r="L7" s="65">
        <f>J7-G7</f>
        <v>406200</v>
      </c>
      <c r="M7" s="4"/>
      <c r="N7" s="4"/>
      <c r="O7" s="3" t="s">
        <v>69</v>
      </c>
      <c r="P7" s="3">
        <f>L6+L15+L17+L18+L21+L22+L23+L27+L28+L29</f>
        <v>1543635</v>
      </c>
    </row>
    <row r="8" spans="1:16" s="3" customFormat="1" ht="27" customHeight="1">
      <c r="A8" s="4">
        <v>2</v>
      </c>
      <c r="B8" s="10" t="s">
        <v>16</v>
      </c>
      <c r="C8" s="4">
        <v>1850</v>
      </c>
      <c r="D8" s="4"/>
      <c r="E8" s="4">
        <v>6</v>
      </c>
      <c r="F8" s="4">
        <f>400*C8</f>
        <v>740000</v>
      </c>
      <c r="G8" s="59">
        <f>E8*2600</f>
        <v>15600</v>
      </c>
      <c r="H8" s="4">
        <f>F8+G8</f>
        <v>755600</v>
      </c>
      <c r="I8" s="4">
        <v>351600</v>
      </c>
      <c r="J8" s="4">
        <v>404000</v>
      </c>
      <c r="K8" s="4">
        <v>-75000</v>
      </c>
      <c r="L8" s="65">
        <f>J8-G8+K8</f>
        <v>313400</v>
      </c>
      <c r="M8" s="7" t="s">
        <v>48</v>
      </c>
      <c r="N8" s="4"/>
    </row>
    <row r="9" spans="1:16" s="3" customFormat="1" ht="22.5" customHeight="1">
      <c r="A9" s="4">
        <v>3</v>
      </c>
      <c r="B9" s="10" t="s">
        <v>17</v>
      </c>
      <c r="C9" s="4">
        <v>1508</v>
      </c>
      <c r="D9" s="4"/>
      <c r="E9" s="4">
        <v>4</v>
      </c>
      <c r="F9" s="4">
        <f>400*C9</f>
        <v>603200</v>
      </c>
      <c r="G9" s="59">
        <f>E9*2600</f>
        <v>10400</v>
      </c>
      <c r="H9" s="4">
        <f>F9+G9</f>
        <v>613600</v>
      </c>
      <c r="I9" s="4">
        <v>309400</v>
      </c>
      <c r="J9" s="4">
        <f>H9-I9</f>
        <v>304200</v>
      </c>
      <c r="K9" s="4"/>
      <c r="L9" s="65">
        <f t="shared" ref="L8:L32" si="1">J9-G9</f>
        <v>293800</v>
      </c>
      <c r="M9" s="4"/>
      <c r="N9" s="4"/>
    </row>
    <row r="10" spans="1:16" s="3" customFormat="1" ht="22.5" customHeight="1">
      <c r="A10" s="4">
        <v>4</v>
      </c>
      <c r="B10" s="10" t="s">
        <v>18</v>
      </c>
      <c r="C10" s="4">
        <v>919</v>
      </c>
      <c r="D10" s="4"/>
      <c r="E10" s="4">
        <v>1</v>
      </c>
      <c r="F10" s="4">
        <f>400*C10</f>
        <v>367600</v>
      </c>
      <c r="G10" s="59">
        <f>E10*2600</f>
        <v>2600</v>
      </c>
      <c r="H10" s="4">
        <f>F10+G10</f>
        <v>370200</v>
      </c>
      <c r="I10" s="4">
        <v>98000</v>
      </c>
      <c r="J10" s="4">
        <f>H10-I10</f>
        <v>272200</v>
      </c>
      <c r="K10" s="4"/>
      <c r="L10" s="65">
        <f t="shared" si="1"/>
        <v>269600</v>
      </c>
      <c r="M10" s="4"/>
      <c r="N10" s="4"/>
    </row>
    <row r="11" spans="1:16" s="9" customFormat="1" ht="29.45" customHeight="1">
      <c r="A11" s="34" t="s">
        <v>19</v>
      </c>
      <c r="B11" s="35"/>
      <c r="C11" s="8">
        <f>C12+C13+C14+C15</f>
        <v>928</v>
      </c>
      <c r="D11" s="8">
        <f t="shared" ref="D11:I11" si="2">D12+D13+D14+D15</f>
        <v>776</v>
      </c>
      <c r="E11" s="8">
        <f t="shared" si="2"/>
        <v>11</v>
      </c>
      <c r="F11" s="8">
        <f t="shared" si="2"/>
        <v>1008110</v>
      </c>
      <c r="G11" s="58">
        <f t="shared" si="2"/>
        <v>27100</v>
      </c>
      <c r="H11" s="8">
        <f t="shared" si="2"/>
        <v>1035210</v>
      </c>
      <c r="I11" s="8">
        <f t="shared" si="2"/>
        <v>404455</v>
      </c>
      <c r="J11" s="8">
        <f>J12+J13+J14+J15</f>
        <v>630755</v>
      </c>
      <c r="K11" s="8">
        <f>K12+K13+K14+K15</f>
        <v>0</v>
      </c>
      <c r="L11" s="66">
        <f t="shared" si="1"/>
        <v>603655</v>
      </c>
      <c r="M11" s="8"/>
      <c r="N11" s="8"/>
    </row>
    <row r="12" spans="1:16" s="3" customFormat="1" ht="22.5" customHeight="1">
      <c r="A12" s="4">
        <v>1</v>
      </c>
      <c r="B12" s="10" t="s">
        <v>20</v>
      </c>
      <c r="C12" s="4">
        <v>666</v>
      </c>
      <c r="D12" s="4">
        <v>380</v>
      </c>
      <c r="E12" s="4">
        <v>9</v>
      </c>
      <c r="F12" s="4">
        <f>C12*530+D12*630</f>
        <v>592380</v>
      </c>
      <c r="G12" s="59">
        <f>5*2500+4*2400</f>
        <v>22100</v>
      </c>
      <c r="H12" s="4">
        <f>F12+G12</f>
        <v>614480</v>
      </c>
      <c r="I12" s="4">
        <v>193285</v>
      </c>
      <c r="J12" s="4">
        <f>H12-I12</f>
        <v>421195</v>
      </c>
      <c r="K12" s="4"/>
      <c r="L12" s="65">
        <f t="shared" si="1"/>
        <v>399095</v>
      </c>
      <c r="M12" s="4"/>
      <c r="N12" s="11" t="s">
        <v>21</v>
      </c>
    </row>
    <row r="13" spans="1:16" s="3" customFormat="1" ht="22.5" customHeight="1">
      <c r="A13" s="4">
        <v>2</v>
      </c>
      <c r="B13" s="10" t="s">
        <v>22</v>
      </c>
      <c r="C13" s="4"/>
      <c r="D13" s="4">
        <v>248</v>
      </c>
      <c r="E13" s="4">
        <v>0</v>
      </c>
      <c r="F13" s="4">
        <f>D13*630</f>
        <v>156240</v>
      </c>
      <c r="G13" s="59">
        <f>2400*E13</f>
        <v>0</v>
      </c>
      <c r="H13" s="4">
        <f>F13+G13</f>
        <v>156240</v>
      </c>
      <c r="I13" s="4">
        <v>66780</v>
      </c>
      <c r="J13" s="4">
        <f>H13-I13</f>
        <v>89460</v>
      </c>
      <c r="K13" s="4"/>
      <c r="L13" s="65">
        <f t="shared" si="1"/>
        <v>89460</v>
      </c>
      <c r="M13" s="4"/>
      <c r="N13" s="11" t="s">
        <v>21</v>
      </c>
    </row>
    <row r="14" spans="1:16" s="3" customFormat="1" ht="22.5" customHeight="1">
      <c r="A14" s="4">
        <v>4</v>
      </c>
      <c r="B14" s="10" t="s">
        <v>23</v>
      </c>
      <c r="C14" s="4">
        <v>113</v>
      </c>
      <c r="D14" s="4">
        <v>131</v>
      </c>
      <c r="E14" s="11">
        <v>2</v>
      </c>
      <c r="F14" s="4">
        <f>530*C14+630*D14</f>
        <v>142420</v>
      </c>
      <c r="G14" s="59">
        <f>E14*2500</f>
        <v>5000</v>
      </c>
      <c r="H14" s="4">
        <f>F14+G14</f>
        <v>147420</v>
      </c>
      <c r="I14" s="4">
        <v>90800</v>
      </c>
      <c r="J14" s="4">
        <f>H14-I14</f>
        <v>56620</v>
      </c>
      <c r="K14" s="4"/>
      <c r="L14" s="65">
        <f t="shared" si="1"/>
        <v>51620</v>
      </c>
      <c r="M14" s="4"/>
      <c r="N14" s="11" t="s">
        <v>21</v>
      </c>
    </row>
    <row r="15" spans="1:16" s="3" customFormat="1" ht="22.5" customHeight="1">
      <c r="A15" s="4">
        <v>5</v>
      </c>
      <c r="B15" s="10" t="s">
        <v>24</v>
      </c>
      <c r="C15" s="4">
        <v>149</v>
      </c>
      <c r="D15" s="4">
        <v>17</v>
      </c>
      <c r="E15" s="4">
        <v>0</v>
      </c>
      <c r="F15" s="4">
        <f>C15*430+100*530</f>
        <v>117070</v>
      </c>
      <c r="G15" s="59">
        <v>0</v>
      </c>
      <c r="H15" s="4">
        <f t="shared" ref="H15:H31" si="3">F15+G15</f>
        <v>117070</v>
      </c>
      <c r="I15" s="4">
        <v>53590</v>
      </c>
      <c r="J15" s="4">
        <f>H15-I15</f>
        <v>63480</v>
      </c>
      <c r="K15" s="4"/>
      <c r="L15" s="65">
        <f t="shared" si="1"/>
        <v>63480</v>
      </c>
      <c r="M15" s="4"/>
      <c r="N15" s="11" t="s">
        <v>25</v>
      </c>
    </row>
    <row r="16" spans="1:16" s="9" customFormat="1" ht="22.5" customHeight="1">
      <c r="A16" s="46" t="s">
        <v>26</v>
      </c>
      <c r="B16" s="47"/>
      <c r="C16" s="8">
        <f t="shared" ref="C16:I16" si="4">C17+C18+C19</f>
        <v>285</v>
      </c>
      <c r="D16" s="8">
        <f t="shared" si="4"/>
        <v>93</v>
      </c>
      <c r="E16" s="8">
        <f t="shared" si="4"/>
        <v>8</v>
      </c>
      <c r="F16" s="8">
        <f t="shared" si="4"/>
        <v>198020</v>
      </c>
      <c r="G16" s="58">
        <f t="shared" si="4"/>
        <v>20200</v>
      </c>
      <c r="H16" s="8">
        <f t="shared" si="4"/>
        <v>218220</v>
      </c>
      <c r="I16" s="8">
        <f t="shared" si="4"/>
        <v>105295</v>
      </c>
      <c r="J16" s="8">
        <f>J17+J18+J19</f>
        <v>112925</v>
      </c>
      <c r="K16" s="8">
        <f>K17+K18+K19</f>
        <v>0</v>
      </c>
      <c r="L16" s="66">
        <f t="shared" si="1"/>
        <v>92725</v>
      </c>
      <c r="M16" s="8"/>
      <c r="N16" s="12"/>
    </row>
    <row r="17" spans="1:14" s="3" customFormat="1" ht="22.5" customHeight="1">
      <c r="A17" s="4">
        <v>1</v>
      </c>
      <c r="B17" s="13" t="s">
        <v>27</v>
      </c>
      <c r="C17" s="4">
        <v>71</v>
      </c>
      <c r="D17" s="4"/>
      <c r="E17" s="4">
        <v>2</v>
      </c>
      <c r="F17" s="4">
        <v>43000</v>
      </c>
      <c r="G17" s="59">
        <f>2600*E17</f>
        <v>5200</v>
      </c>
      <c r="H17" s="4">
        <f t="shared" si="3"/>
        <v>48200</v>
      </c>
      <c r="I17" s="4">
        <v>21500</v>
      </c>
      <c r="J17" s="4">
        <f>H17-I17</f>
        <v>26700</v>
      </c>
      <c r="K17" s="4"/>
      <c r="L17" s="65">
        <f t="shared" si="1"/>
        <v>21500</v>
      </c>
      <c r="M17" s="4"/>
      <c r="N17" s="11" t="s">
        <v>28</v>
      </c>
    </row>
    <row r="18" spans="1:14" s="3" customFormat="1" ht="22.5" customHeight="1">
      <c r="A18" s="4">
        <v>2</v>
      </c>
      <c r="B18" s="14" t="s">
        <v>29</v>
      </c>
      <c r="C18" s="4">
        <v>214</v>
      </c>
      <c r="D18" s="4"/>
      <c r="E18" s="4">
        <v>3</v>
      </c>
      <c r="F18" s="4">
        <f>C18*430</f>
        <v>92020</v>
      </c>
      <c r="G18" s="59">
        <f>2600*E18</f>
        <v>7800</v>
      </c>
      <c r="H18" s="4">
        <f t="shared" si="3"/>
        <v>99820</v>
      </c>
      <c r="I18" s="4">
        <v>45365</v>
      </c>
      <c r="J18" s="4">
        <f>H18-I18</f>
        <v>54455</v>
      </c>
      <c r="K18" s="4"/>
      <c r="L18" s="65">
        <f t="shared" si="1"/>
        <v>46655</v>
      </c>
      <c r="M18" s="4"/>
      <c r="N18" s="11"/>
    </row>
    <row r="19" spans="1:14" s="3" customFormat="1" ht="22.5" customHeight="1">
      <c r="A19" s="4">
        <v>3</v>
      </c>
      <c r="B19" s="10" t="s">
        <v>30</v>
      </c>
      <c r="C19" s="4"/>
      <c r="D19" s="4">
        <v>93</v>
      </c>
      <c r="E19" s="4">
        <v>3</v>
      </c>
      <c r="F19" s="4">
        <f>100*630</f>
        <v>63000</v>
      </c>
      <c r="G19" s="59">
        <f>2400*E19</f>
        <v>7200</v>
      </c>
      <c r="H19" s="4">
        <f t="shared" si="3"/>
        <v>70200</v>
      </c>
      <c r="I19" s="4">
        <v>38430</v>
      </c>
      <c r="J19" s="4">
        <f>H19-I19</f>
        <v>31770</v>
      </c>
      <c r="K19" s="4"/>
      <c r="L19" s="65">
        <f t="shared" si="1"/>
        <v>24570</v>
      </c>
      <c r="M19" s="4"/>
      <c r="N19" s="11" t="s">
        <v>21</v>
      </c>
    </row>
    <row r="20" spans="1:14" s="9" customFormat="1" ht="22.5" customHeight="1">
      <c r="A20" s="46" t="s">
        <v>31</v>
      </c>
      <c r="B20" s="47"/>
      <c r="C20" s="8">
        <f t="shared" ref="C20:I20" si="5">C21+C22+C23+C24+C25</f>
        <v>147</v>
      </c>
      <c r="D20" s="8">
        <f t="shared" si="5"/>
        <v>0</v>
      </c>
      <c r="E20" s="8">
        <f t="shared" si="5"/>
        <v>5</v>
      </c>
      <c r="F20" s="8">
        <f t="shared" si="5"/>
        <v>172000</v>
      </c>
      <c r="G20" s="58">
        <f t="shared" si="5"/>
        <v>13000</v>
      </c>
      <c r="H20" s="8">
        <f t="shared" si="5"/>
        <v>185000</v>
      </c>
      <c r="I20" s="8">
        <f t="shared" si="5"/>
        <v>107500</v>
      </c>
      <c r="J20" s="8">
        <f>J21+J22+J23+J24+J25</f>
        <v>99000</v>
      </c>
      <c r="K20" s="8">
        <f>K21+K22+K23+K24+K25</f>
        <v>-21500</v>
      </c>
      <c r="L20" s="66">
        <f t="shared" si="1"/>
        <v>86000</v>
      </c>
      <c r="M20" s="8"/>
      <c r="N20" s="12"/>
    </row>
    <row r="21" spans="1:14" s="3" customFormat="1" ht="22.5" customHeight="1">
      <c r="A21" s="4">
        <v>1</v>
      </c>
      <c r="B21" s="10" t="s">
        <v>32</v>
      </c>
      <c r="C21" s="4">
        <v>47</v>
      </c>
      <c r="D21" s="4"/>
      <c r="E21" s="4">
        <v>2</v>
      </c>
      <c r="F21" s="4">
        <f>430*100</f>
        <v>43000</v>
      </c>
      <c r="G21" s="59">
        <f>E21*2600</f>
        <v>5200</v>
      </c>
      <c r="H21" s="4">
        <f t="shared" si="3"/>
        <v>48200</v>
      </c>
      <c r="I21" s="4">
        <v>21500</v>
      </c>
      <c r="J21" s="4">
        <f>H21-I21</f>
        <v>26700</v>
      </c>
      <c r="K21" s="4"/>
      <c r="L21" s="65">
        <f t="shared" si="1"/>
        <v>21500</v>
      </c>
      <c r="M21" s="4"/>
      <c r="N21" s="11" t="s">
        <v>28</v>
      </c>
    </row>
    <row r="22" spans="1:14" s="3" customFormat="1" ht="22.5" customHeight="1">
      <c r="A22" s="4">
        <v>2</v>
      </c>
      <c r="B22" s="10" t="s">
        <v>33</v>
      </c>
      <c r="C22" s="4">
        <v>94</v>
      </c>
      <c r="D22" s="4"/>
      <c r="E22" s="4">
        <v>2</v>
      </c>
      <c r="F22" s="4">
        <f>430*100</f>
        <v>43000</v>
      </c>
      <c r="G22" s="59">
        <f>E22*2600</f>
        <v>5200</v>
      </c>
      <c r="H22" s="4">
        <f t="shared" si="3"/>
        <v>48200</v>
      </c>
      <c r="I22" s="4">
        <v>21500</v>
      </c>
      <c r="J22" s="4">
        <f>H22-I22</f>
        <v>26700</v>
      </c>
      <c r="K22" s="4"/>
      <c r="L22" s="65">
        <f t="shared" si="1"/>
        <v>21500</v>
      </c>
      <c r="M22" s="4"/>
      <c r="N22" s="11" t="s">
        <v>28</v>
      </c>
    </row>
    <row r="23" spans="1:14" s="3" customFormat="1" ht="22.5" customHeight="1">
      <c r="A23" s="4">
        <v>3</v>
      </c>
      <c r="B23" s="10" t="s">
        <v>34</v>
      </c>
      <c r="C23" s="4">
        <v>1</v>
      </c>
      <c r="D23" s="4"/>
      <c r="E23" s="4">
        <v>1</v>
      </c>
      <c r="F23" s="4">
        <f>430*100</f>
        <v>43000</v>
      </c>
      <c r="G23" s="59">
        <f>E23*2600</f>
        <v>2600</v>
      </c>
      <c r="H23" s="4">
        <f t="shared" si="3"/>
        <v>45600</v>
      </c>
      <c r="I23" s="4">
        <v>21500</v>
      </c>
      <c r="J23" s="4">
        <v>24100</v>
      </c>
      <c r="K23" s="4"/>
      <c r="L23" s="65">
        <f t="shared" si="1"/>
        <v>21500</v>
      </c>
      <c r="N23" s="11" t="s">
        <v>28</v>
      </c>
    </row>
    <row r="24" spans="1:14" s="3" customFormat="1" ht="22.5" customHeight="1">
      <c r="A24" s="4">
        <v>4</v>
      </c>
      <c r="B24" s="10" t="s">
        <v>35</v>
      </c>
      <c r="C24" s="4">
        <v>0</v>
      </c>
      <c r="D24" s="4"/>
      <c r="E24" s="4">
        <v>0</v>
      </c>
      <c r="F24" s="4">
        <v>0</v>
      </c>
      <c r="G24" s="59">
        <f>E24*2600</f>
        <v>0</v>
      </c>
      <c r="H24" s="4">
        <f t="shared" si="3"/>
        <v>0</v>
      </c>
      <c r="I24" s="15">
        <v>21500</v>
      </c>
      <c r="J24" s="4">
        <v>0</v>
      </c>
      <c r="K24" s="4">
        <f>H24-I24</f>
        <v>-21500</v>
      </c>
      <c r="L24" s="65">
        <f t="shared" si="1"/>
        <v>0</v>
      </c>
      <c r="M24" s="40" t="s">
        <v>67</v>
      </c>
      <c r="N24" s="11" t="s">
        <v>28</v>
      </c>
    </row>
    <row r="25" spans="1:14" s="3" customFormat="1" ht="22.5" customHeight="1">
      <c r="A25" s="4">
        <v>5</v>
      </c>
      <c r="B25" s="10" t="s">
        <v>36</v>
      </c>
      <c r="C25" s="4">
        <v>5</v>
      </c>
      <c r="D25" s="4"/>
      <c r="E25" s="4">
        <v>0</v>
      </c>
      <c r="F25" s="4">
        <f>430*100</f>
        <v>43000</v>
      </c>
      <c r="G25" s="59">
        <f>E25*2600</f>
        <v>0</v>
      </c>
      <c r="H25" s="4">
        <f t="shared" si="3"/>
        <v>43000</v>
      </c>
      <c r="I25" s="4">
        <v>21500</v>
      </c>
      <c r="J25" s="4">
        <f>H25-I25</f>
        <v>21500</v>
      </c>
      <c r="K25" s="4"/>
      <c r="L25" s="65"/>
      <c r="M25" s="41"/>
      <c r="N25" s="11" t="s">
        <v>28</v>
      </c>
    </row>
    <row r="26" spans="1:14" s="9" customFormat="1" ht="22.5" customHeight="1">
      <c r="A26" s="46" t="s">
        <v>37</v>
      </c>
      <c r="B26" s="47"/>
      <c r="C26" s="8">
        <f t="shared" ref="C26:H26" si="6">C27+C28+C29</f>
        <v>11</v>
      </c>
      <c r="D26" s="8">
        <f t="shared" si="6"/>
        <v>0</v>
      </c>
      <c r="E26" s="8">
        <f t="shared" si="6"/>
        <v>2</v>
      </c>
      <c r="F26" s="8">
        <f t="shared" si="6"/>
        <v>129000</v>
      </c>
      <c r="G26" s="58">
        <f t="shared" si="6"/>
        <v>5200</v>
      </c>
      <c r="H26" s="8">
        <f t="shared" si="6"/>
        <v>134200</v>
      </c>
      <c r="I26" s="8">
        <f>I27+I28+I29</f>
        <v>64500</v>
      </c>
      <c r="J26" s="8">
        <f>J27+J28+J29</f>
        <v>69700</v>
      </c>
      <c r="K26" s="8">
        <f>K27+K28+K29</f>
        <v>0</v>
      </c>
      <c r="L26" s="66">
        <f t="shared" si="1"/>
        <v>64500</v>
      </c>
      <c r="M26" s="8"/>
      <c r="N26" s="12"/>
    </row>
    <row r="27" spans="1:14" s="3" customFormat="1" ht="22.5" customHeight="1">
      <c r="A27" s="4">
        <v>1</v>
      </c>
      <c r="B27" s="10" t="s">
        <v>38</v>
      </c>
      <c r="C27" s="4">
        <v>7</v>
      </c>
      <c r="D27" s="4"/>
      <c r="E27" s="4">
        <v>0</v>
      </c>
      <c r="F27" s="4">
        <f>430*100</f>
        <v>43000</v>
      </c>
      <c r="G27" s="59">
        <v>0</v>
      </c>
      <c r="H27" s="4">
        <f t="shared" si="3"/>
        <v>43000</v>
      </c>
      <c r="I27" s="4">
        <v>21500</v>
      </c>
      <c r="J27" s="4">
        <f>H27-I27</f>
        <v>21500</v>
      </c>
      <c r="K27" s="4"/>
      <c r="L27" s="65">
        <f t="shared" si="1"/>
        <v>21500</v>
      </c>
      <c r="M27" s="4"/>
      <c r="N27" s="11" t="s">
        <v>28</v>
      </c>
    </row>
    <row r="28" spans="1:14" s="3" customFormat="1" ht="22.5" customHeight="1">
      <c r="A28" s="4">
        <v>2</v>
      </c>
      <c r="B28" s="10" t="s">
        <v>39</v>
      </c>
      <c r="C28" s="4">
        <v>1</v>
      </c>
      <c r="D28" s="4"/>
      <c r="E28" s="4">
        <v>1</v>
      </c>
      <c r="F28" s="4">
        <f>430*100</f>
        <v>43000</v>
      </c>
      <c r="G28" s="59">
        <f>2600*E28</f>
        <v>2600</v>
      </c>
      <c r="H28" s="4">
        <f t="shared" si="3"/>
        <v>45600</v>
      </c>
      <c r="I28" s="4">
        <v>21500</v>
      </c>
      <c r="J28" s="4">
        <f>H28-I28</f>
        <v>24100</v>
      </c>
      <c r="K28" s="4"/>
      <c r="L28" s="65">
        <f t="shared" si="1"/>
        <v>21500</v>
      </c>
      <c r="M28" s="4"/>
      <c r="N28" s="11" t="s">
        <v>28</v>
      </c>
    </row>
    <row r="29" spans="1:14" s="3" customFormat="1" ht="22.5" customHeight="1">
      <c r="A29" s="4">
        <v>3</v>
      </c>
      <c r="B29" s="10" t="s">
        <v>40</v>
      </c>
      <c r="C29" s="4">
        <v>3</v>
      </c>
      <c r="D29" s="4"/>
      <c r="E29" s="4">
        <v>1</v>
      </c>
      <c r="F29" s="4">
        <f>430*100</f>
        <v>43000</v>
      </c>
      <c r="G29" s="59">
        <f>2600*E29</f>
        <v>2600</v>
      </c>
      <c r="H29" s="4">
        <f t="shared" si="3"/>
        <v>45600</v>
      </c>
      <c r="I29" s="4">
        <v>21500</v>
      </c>
      <c r="J29" s="4">
        <f>H29-I29</f>
        <v>24100</v>
      </c>
      <c r="K29" s="4"/>
      <c r="L29" s="65">
        <f t="shared" si="1"/>
        <v>21500</v>
      </c>
      <c r="M29" s="4"/>
      <c r="N29" s="11" t="s">
        <v>28</v>
      </c>
    </row>
    <row r="30" spans="1:14" s="9" customFormat="1" ht="22.5" customHeight="1">
      <c r="A30" s="46" t="s">
        <v>41</v>
      </c>
      <c r="B30" s="47"/>
      <c r="C30" s="8">
        <f t="shared" ref="C30:I30" si="7">C31</f>
        <v>462</v>
      </c>
      <c r="D30" s="8">
        <f t="shared" si="7"/>
        <v>3213</v>
      </c>
      <c r="E30" s="8">
        <f t="shared" si="7"/>
        <v>2</v>
      </c>
      <c r="F30" s="8">
        <f t="shared" si="7"/>
        <v>1791300</v>
      </c>
      <c r="G30" s="58">
        <f t="shared" si="7"/>
        <v>5100</v>
      </c>
      <c r="H30" s="8">
        <f t="shared" si="7"/>
        <v>1796400</v>
      </c>
      <c r="I30" s="8">
        <f t="shared" si="7"/>
        <v>881600</v>
      </c>
      <c r="J30" s="8">
        <f>J31</f>
        <v>914800</v>
      </c>
      <c r="K30" s="8">
        <f>K31</f>
        <v>0</v>
      </c>
      <c r="L30" s="66">
        <f t="shared" si="1"/>
        <v>909700</v>
      </c>
      <c r="M30" s="8"/>
      <c r="N30" s="12"/>
    </row>
    <row r="31" spans="1:14" s="3" customFormat="1" ht="22.5" customHeight="1">
      <c r="A31" s="4">
        <v>1</v>
      </c>
      <c r="B31" s="16" t="s">
        <v>42</v>
      </c>
      <c r="C31" s="4">
        <v>462</v>
      </c>
      <c r="D31" s="4">
        <v>3213</v>
      </c>
      <c r="E31" s="4">
        <v>2</v>
      </c>
      <c r="F31" s="4">
        <f>C31*400+D31*500</f>
        <v>1791300</v>
      </c>
      <c r="G31" s="59">
        <f>1*2600+1*2500</f>
        <v>5100</v>
      </c>
      <c r="H31" s="4">
        <f t="shared" si="3"/>
        <v>1796400</v>
      </c>
      <c r="I31" s="4">
        <v>881600</v>
      </c>
      <c r="J31" s="4">
        <f>H31-I31</f>
        <v>914800</v>
      </c>
      <c r="K31" s="4"/>
      <c r="L31" s="65">
        <f t="shared" si="1"/>
        <v>909700</v>
      </c>
      <c r="M31" s="4"/>
      <c r="N31" s="11"/>
    </row>
    <row r="32" spans="1:14" s="9" customFormat="1" ht="22.5" customHeight="1">
      <c r="A32" s="17"/>
      <c r="B32" s="8" t="s">
        <v>43</v>
      </c>
      <c r="C32" s="8">
        <f t="shared" ref="C32:I32" si="8">C6+C11+C16+C20+C26+C30</f>
        <v>8061</v>
      </c>
      <c r="D32" s="8">
        <f t="shared" si="8"/>
        <v>4082</v>
      </c>
      <c r="E32" s="8">
        <f t="shared" si="8"/>
        <v>43</v>
      </c>
      <c r="F32" s="8">
        <f t="shared" si="8"/>
        <v>5789630</v>
      </c>
      <c r="G32" s="58">
        <f t="shared" si="8"/>
        <v>109600</v>
      </c>
      <c r="H32" s="8">
        <f t="shared" si="8"/>
        <v>5899230</v>
      </c>
      <c r="I32" s="8">
        <f t="shared" si="8"/>
        <v>2696550</v>
      </c>
      <c r="J32" s="8">
        <f>J6+J11+J16+J20+J26+J30</f>
        <v>3224180</v>
      </c>
      <c r="K32" s="8">
        <f>K6+K11+K16+K20+K26+K30</f>
        <v>-96500</v>
      </c>
      <c r="L32" s="66">
        <f t="shared" si="1"/>
        <v>3114580</v>
      </c>
      <c r="M32" s="8"/>
      <c r="N32" s="12" t="s">
        <v>44</v>
      </c>
    </row>
    <row r="33" spans="1:14" s="3" customFormat="1" ht="45.75" customHeight="1">
      <c r="A33" s="38" t="s">
        <v>45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</row>
  </sheetData>
  <mergeCells count="18">
    <mergeCell ref="A33:N33"/>
    <mergeCell ref="A4:A5"/>
    <mergeCell ref="B4:B5"/>
    <mergeCell ref="H4:H5"/>
    <mergeCell ref="I4:I5"/>
    <mergeCell ref="A11:B11"/>
    <mergeCell ref="A16:B16"/>
    <mergeCell ref="A20:B20"/>
    <mergeCell ref="A26:B26"/>
    <mergeCell ref="A30:B30"/>
    <mergeCell ref="J4:K4"/>
    <mergeCell ref="M24:M25"/>
    <mergeCell ref="A2:N2"/>
    <mergeCell ref="A3:N3"/>
    <mergeCell ref="C4:E4"/>
    <mergeCell ref="F4:G4"/>
    <mergeCell ref="A6:B6"/>
    <mergeCell ref="M4:N5"/>
  </mergeCells>
  <phoneticPr fontId="5" type="noConversion"/>
  <pageMargins left="0.33888888888888902" right="0.23888888888888901" top="0.25" bottom="0.12916666666666701" header="0.22916666666666699" footer="0.12916666666666701"/>
  <pageSetup paperSize="9" orientation="portrait" horizontalDpi="2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G10" sqref="G10"/>
    </sheetView>
  </sheetViews>
  <sheetFormatPr defaultRowHeight="13.5"/>
  <cols>
    <col min="2" max="2" width="14.375" customWidth="1"/>
    <col min="3" max="4" width="21.375" customWidth="1"/>
    <col min="5" max="5" width="14.25" customWidth="1"/>
  </cols>
  <sheetData>
    <row r="1" spans="1:5">
      <c r="A1" t="s">
        <v>49</v>
      </c>
    </row>
    <row r="2" spans="1:5" ht="20.25">
      <c r="A2" s="51" t="s">
        <v>57</v>
      </c>
      <c r="B2" s="51"/>
      <c r="C2" s="51"/>
      <c r="D2" s="51"/>
      <c r="E2" s="51"/>
    </row>
    <row r="3" spans="1:5" ht="20.25">
      <c r="A3" s="21"/>
      <c r="B3" s="21"/>
      <c r="C3" s="21"/>
      <c r="D3" s="23"/>
      <c r="E3" s="24" t="s">
        <v>58</v>
      </c>
    </row>
    <row r="5" spans="1:5" ht="27" customHeight="1">
      <c r="A5" s="18" t="s">
        <v>50</v>
      </c>
      <c r="B5" s="18" t="s">
        <v>51</v>
      </c>
      <c r="C5" s="18" t="s">
        <v>53</v>
      </c>
      <c r="D5" s="18" t="s">
        <v>55</v>
      </c>
      <c r="E5" s="18" t="s">
        <v>52</v>
      </c>
    </row>
    <row r="6" spans="1:5" ht="24.95" customHeight="1">
      <c r="A6" s="52">
        <v>1</v>
      </c>
      <c r="B6" s="52">
        <v>2050202</v>
      </c>
      <c r="C6" s="18" t="s">
        <v>59</v>
      </c>
      <c r="D6" s="18">
        <v>98.552000000000007</v>
      </c>
      <c r="E6" s="52"/>
    </row>
    <row r="7" spans="1:5" ht="24.95" customHeight="1">
      <c r="A7" s="53"/>
      <c r="B7" s="53"/>
      <c r="C7" s="18" t="s">
        <v>60</v>
      </c>
      <c r="D7" s="18">
        <v>9.1395</v>
      </c>
      <c r="E7" s="53"/>
    </row>
    <row r="8" spans="1:5" ht="24.95" customHeight="1">
      <c r="A8" s="53"/>
      <c r="B8" s="53"/>
      <c r="C8" s="18" t="s">
        <v>61</v>
      </c>
      <c r="D8" s="18">
        <v>38</v>
      </c>
      <c r="E8" s="53"/>
    </row>
    <row r="9" spans="1:5" ht="24.95" customHeight="1">
      <c r="A9" s="53"/>
      <c r="B9" s="53"/>
      <c r="C9" s="18" t="s">
        <v>54</v>
      </c>
      <c r="D9" s="18">
        <v>8.6720000000000006</v>
      </c>
      <c r="E9" s="54"/>
    </row>
    <row r="10" spans="1:5" ht="24.95" customHeight="1">
      <c r="A10" s="54"/>
      <c r="B10" s="54"/>
      <c r="C10" s="18" t="s">
        <v>65</v>
      </c>
      <c r="D10" s="18">
        <f>SUM(D6:D9)</f>
        <v>154.36350000000002</v>
      </c>
      <c r="E10" s="22"/>
    </row>
    <row r="11" spans="1:5" ht="24.95" customHeight="1">
      <c r="A11" s="52">
        <v>2</v>
      </c>
      <c r="B11" s="52">
        <v>2050203</v>
      </c>
      <c r="C11" s="18" t="s">
        <v>59</v>
      </c>
      <c r="D11" s="18">
        <v>46.584000000000003</v>
      </c>
      <c r="E11" s="52"/>
    </row>
    <row r="12" spans="1:5" ht="24.95" customHeight="1">
      <c r="A12" s="53"/>
      <c r="B12" s="53"/>
      <c r="C12" s="18" t="s">
        <v>62</v>
      </c>
      <c r="D12" s="18">
        <v>65</v>
      </c>
      <c r="E12" s="53"/>
    </row>
    <row r="13" spans="1:5" ht="24.95" customHeight="1">
      <c r="A13" s="53"/>
      <c r="B13" s="53"/>
      <c r="C13" s="18" t="s">
        <v>60</v>
      </c>
      <c r="D13" s="19">
        <v>10.8605</v>
      </c>
      <c r="E13" s="53"/>
    </row>
    <row r="14" spans="1:5" ht="24.95" customHeight="1">
      <c r="A14" s="53"/>
      <c r="B14" s="53"/>
      <c r="C14" s="18" t="s">
        <v>61</v>
      </c>
      <c r="D14" s="18">
        <v>25</v>
      </c>
      <c r="E14" s="53"/>
    </row>
    <row r="15" spans="1:5" ht="24.95" customHeight="1">
      <c r="A15" s="54"/>
      <c r="B15" s="54"/>
      <c r="C15" s="18" t="s">
        <v>65</v>
      </c>
      <c r="D15" s="18">
        <f>SUM(D11:D14)</f>
        <v>147.44450000000001</v>
      </c>
      <c r="E15" s="26"/>
    </row>
    <row r="16" spans="1:5" ht="24.95" customHeight="1">
      <c r="A16" s="55">
        <v>3</v>
      </c>
      <c r="B16" s="55">
        <v>2050701</v>
      </c>
      <c r="C16" s="18" t="s">
        <v>63</v>
      </c>
      <c r="D16" s="18">
        <v>0.875</v>
      </c>
      <c r="E16" s="52"/>
    </row>
    <row r="17" spans="1:5" ht="24.95" customHeight="1">
      <c r="A17" s="55"/>
      <c r="B17" s="55"/>
      <c r="C17" s="18" t="s">
        <v>64</v>
      </c>
      <c r="D17" s="18">
        <v>4</v>
      </c>
      <c r="E17" s="53"/>
    </row>
    <row r="18" spans="1:5" ht="24.95" customHeight="1">
      <c r="A18" s="55"/>
      <c r="B18" s="55"/>
      <c r="C18" s="18" t="s">
        <v>59</v>
      </c>
      <c r="D18" s="18">
        <v>6.085</v>
      </c>
      <c r="E18" s="53"/>
    </row>
    <row r="19" spans="1:5" ht="24.95" customHeight="1">
      <c r="A19" s="55"/>
      <c r="B19" s="55"/>
      <c r="C19" s="18" t="s">
        <v>65</v>
      </c>
      <c r="D19" s="18">
        <f>SUM(D16:D18)</f>
        <v>10.96</v>
      </c>
      <c r="E19" s="53"/>
    </row>
    <row r="20" spans="1:5" ht="24.95" customHeight="1">
      <c r="A20" s="25">
        <v>4</v>
      </c>
      <c r="B20" s="49" t="s">
        <v>66</v>
      </c>
      <c r="C20" s="50"/>
      <c r="D20" s="27">
        <f>D10+D15+D19</f>
        <v>312.76799999999997</v>
      </c>
      <c r="E20" s="54"/>
    </row>
  </sheetData>
  <mergeCells count="11">
    <mergeCell ref="B20:C20"/>
    <mergeCell ref="A2:E2"/>
    <mergeCell ref="E6:E9"/>
    <mergeCell ref="E16:E20"/>
    <mergeCell ref="A6:A10"/>
    <mergeCell ref="B6:B10"/>
    <mergeCell ref="A11:A15"/>
    <mergeCell ref="B11:B15"/>
    <mergeCell ref="B16:B19"/>
    <mergeCell ref="A16:A19"/>
    <mergeCell ref="E11:E14"/>
  </mergeCells>
  <phoneticPr fontId="5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许耀斌</cp:lastModifiedBy>
  <cp:lastPrinted>2018-09-29T08:44:20Z</cp:lastPrinted>
  <dcterms:created xsi:type="dcterms:W3CDTF">2016-01-29T01:23:00Z</dcterms:created>
  <dcterms:modified xsi:type="dcterms:W3CDTF">2018-09-30T03:53:53Z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