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0350"/>
  </bookViews>
  <sheets>
    <sheet name="春季" sheetId="4" r:id="rId1"/>
  </sheets>
  <calcPr calcId="125725"/>
</workbook>
</file>

<file path=xl/calcChain.xml><?xml version="1.0" encoding="utf-8"?>
<calcChain xmlns="http://schemas.openxmlformats.org/spreadsheetml/2006/main">
  <c r="M9" i="4"/>
  <c r="M8"/>
  <c r="I6"/>
  <c r="F32"/>
  <c r="F29"/>
  <c r="F28"/>
  <c r="F22"/>
  <c r="F16"/>
  <c r="F15"/>
  <c r="F14"/>
  <c r="F13"/>
  <c r="F12"/>
  <c r="I33"/>
  <c r="H33"/>
  <c r="G33"/>
  <c r="F33"/>
  <c r="E33"/>
  <c r="D33"/>
  <c r="C33"/>
  <c r="I32"/>
  <c r="H32"/>
  <c r="I31"/>
  <c r="H31"/>
  <c r="G31"/>
  <c r="F31"/>
  <c r="E31"/>
  <c r="D31"/>
  <c r="C31"/>
  <c r="I30"/>
  <c r="H30"/>
  <c r="G30"/>
  <c r="F30"/>
  <c r="I29"/>
  <c r="H29"/>
  <c r="G29"/>
  <c r="I28"/>
  <c r="H28"/>
  <c r="I27"/>
  <c r="H27"/>
  <c r="G27"/>
  <c r="F27"/>
  <c r="E27"/>
  <c r="D27"/>
  <c r="C27"/>
  <c r="I26"/>
  <c r="H26"/>
  <c r="F26"/>
  <c r="I25"/>
  <c r="H25"/>
  <c r="G25"/>
  <c r="F25"/>
  <c r="I24"/>
  <c r="H24"/>
  <c r="G24"/>
  <c r="F24"/>
  <c r="I23"/>
  <c r="H23"/>
  <c r="F23"/>
  <c r="I22"/>
  <c r="H22"/>
  <c r="I21"/>
  <c r="H21"/>
  <c r="G21"/>
  <c r="F21"/>
  <c r="E21"/>
  <c r="D21"/>
  <c r="C21"/>
  <c r="I20"/>
  <c r="H20"/>
  <c r="G20"/>
  <c r="F20"/>
  <c r="I19"/>
  <c r="H19"/>
  <c r="G19"/>
  <c r="F19"/>
  <c r="I18"/>
  <c r="H18"/>
  <c r="G18"/>
  <c r="F18"/>
  <c r="I17"/>
  <c r="H17"/>
  <c r="G17"/>
  <c r="F17"/>
  <c r="E17"/>
  <c r="D17"/>
  <c r="C17"/>
  <c r="I16"/>
  <c r="H16"/>
  <c r="I15"/>
  <c r="H15"/>
  <c r="I14"/>
  <c r="H14"/>
  <c r="G14"/>
  <c r="I13"/>
  <c r="H13"/>
  <c r="G13"/>
  <c r="I12"/>
  <c r="H12"/>
  <c r="I11"/>
  <c r="H11"/>
  <c r="G11"/>
  <c r="F11"/>
  <c r="E11"/>
  <c r="D11"/>
  <c r="C11"/>
  <c r="I10"/>
  <c r="H10"/>
  <c r="F10"/>
  <c r="I9"/>
  <c r="H9"/>
  <c r="F9"/>
  <c r="I8"/>
  <c r="H8"/>
  <c r="F8"/>
  <c r="I7"/>
  <c r="H7"/>
  <c r="F7"/>
  <c r="H6"/>
  <c r="G6"/>
  <c r="F6"/>
  <c r="E6"/>
  <c r="D6"/>
  <c r="C6"/>
</calcChain>
</file>

<file path=xl/comments1.xml><?xml version="1.0" encoding="utf-8"?>
<comments xmlns="http://schemas.openxmlformats.org/spreadsheetml/2006/main">
  <authors>
    <author>Administrator</author>
  </authors>
  <commentList>
    <comment ref="E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小学2个，初中1个</t>
        </r>
      </text>
    </comment>
  </commentList>
</comments>
</file>

<file path=xl/sharedStrings.xml><?xml version="1.0" encoding="utf-8"?>
<sst xmlns="http://schemas.openxmlformats.org/spreadsheetml/2006/main" count="61" uniqueCount="49">
  <si>
    <t>附件:</t>
  </si>
  <si>
    <t>2018年秋季学期义务教育中小学校公用经费补助资金（第一批）分配表</t>
  </si>
  <si>
    <t xml:space="preserve">                                                           单位：元</t>
  </si>
  <si>
    <t>序号</t>
  </si>
  <si>
    <t>学校名称</t>
  </si>
  <si>
    <t>学生数</t>
  </si>
  <si>
    <t>本学期金额</t>
  </si>
  <si>
    <t>拨付金额</t>
  </si>
  <si>
    <t>本次拨付</t>
  </si>
  <si>
    <t>备注</t>
  </si>
  <si>
    <t>小学</t>
  </si>
  <si>
    <t>初中</t>
  </si>
  <si>
    <t>特殊学生</t>
  </si>
  <si>
    <t>公用</t>
  </si>
  <si>
    <t>城市义务教育小计</t>
  </si>
  <si>
    <t>金谟小学</t>
  </si>
  <si>
    <t>文家明德小学</t>
  </si>
  <si>
    <t>裕丰园小学</t>
  </si>
  <si>
    <t>锦绣园小学</t>
  </si>
  <si>
    <t>区属农村义务教育小计</t>
  </si>
  <si>
    <t>景丰中学</t>
  </si>
  <si>
    <t>寄宿制</t>
  </si>
  <si>
    <t>文家中学</t>
  </si>
  <si>
    <t>景丰小学</t>
  </si>
  <si>
    <t>阿堡寨中小学</t>
  </si>
  <si>
    <t>鱼池中小学</t>
  </si>
  <si>
    <t>初中不足百人</t>
  </si>
  <si>
    <t>坡头镇小计</t>
  </si>
  <si>
    <t>牛村光明希望小学</t>
  </si>
  <si>
    <t>不足百人</t>
  </si>
  <si>
    <t>华原中心小学</t>
  </si>
  <si>
    <t>楼村中学</t>
  </si>
  <si>
    <t>正阳办小计</t>
  </si>
  <si>
    <t>高家小学</t>
  </si>
  <si>
    <t>齐坡小学</t>
  </si>
  <si>
    <t>陈坪小学</t>
  </si>
  <si>
    <t>田沟小学</t>
  </si>
  <si>
    <t>王岩小学</t>
  </si>
  <si>
    <t>咸丰办小计</t>
  </si>
  <si>
    <t>平新明德小学</t>
  </si>
  <si>
    <t>上高埝小学</t>
  </si>
  <si>
    <t>野狐坡小学</t>
  </si>
  <si>
    <t>民办学校小计</t>
  </si>
  <si>
    <t>阳光中学</t>
  </si>
  <si>
    <t>合计</t>
  </si>
  <si>
    <t xml:space="preserve"> </t>
  </si>
  <si>
    <t>备注：1、小学800元/生•学年，初中1000元/生•学年；农村小学860元/生•学年，农村初中1060元/生•学年（含每生每学年60元取暖费）；2、农村寄宿制学校:小学1060/生•学年、初中1260元/生•学年（含每生每学年60元取暖费）;3、随班特殊学生6000元/生•学年。</t>
  </si>
  <si>
    <t>小学</t>
    <phoneticPr fontId="10" type="noConversion"/>
  </si>
  <si>
    <t>初中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</si>
</sst>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2" applyFont="1" applyFill="1">
      <alignment vertical="center"/>
    </xf>
    <xf numFmtId="0" fontId="7" fillId="0" borderId="0" xfId="2" applyFill="1">
      <alignment vertical="center"/>
    </xf>
    <xf numFmtId="0" fontId="7" fillId="0" borderId="0" xfId="2" applyFill="1" applyBorder="1">
      <alignment vertical="center"/>
    </xf>
    <xf numFmtId="0" fontId="7" fillId="0" borderId="8" xfId="2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7" fillId="0" borderId="8" xfId="2" applyFill="1" applyBorder="1" applyAlignment="1">
      <alignment horizontal="left" vertical="center"/>
    </xf>
    <xf numFmtId="0" fontId="0" fillId="0" borderId="8" xfId="2" applyFont="1" applyFill="1" applyBorder="1" applyAlignment="1">
      <alignment horizontal="left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 wrapText="1"/>
    </xf>
    <xf numFmtId="0" fontId="7" fillId="0" borderId="8" xfId="2" applyFill="1" applyBorder="1" applyAlignment="1">
      <alignment horizontal="left" vertical="center" wrapText="1"/>
    </xf>
    <xf numFmtId="0" fontId="0" fillId="0" borderId="8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left" vertical="center"/>
    </xf>
    <xf numFmtId="0" fontId="1" fillId="0" borderId="8" xfId="2" applyFont="1" applyFill="1" applyBorder="1">
      <alignment vertical="center"/>
    </xf>
    <xf numFmtId="0" fontId="5" fillId="0" borderId="8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right" vertical="center"/>
    </xf>
    <xf numFmtId="0" fontId="7" fillId="0" borderId="3" xfId="2" applyFill="1" applyBorder="1" applyAlignment="1">
      <alignment horizontal="center" vertical="center"/>
    </xf>
    <xf numFmtId="0" fontId="7" fillId="0" borderId="4" xfId="2" applyFill="1" applyBorder="1" applyAlignment="1">
      <alignment horizontal="center" vertical="center"/>
    </xf>
    <xf numFmtId="0" fontId="7" fillId="0" borderId="5" xfId="2" applyFill="1" applyBorder="1" applyAlignment="1">
      <alignment horizontal="center" vertical="center"/>
    </xf>
    <xf numFmtId="0" fontId="7" fillId="0" borderId="6" xfId="2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7" fillId="0" borderId="2" xfId="2" applyFill="1" applyBorder="1" applyAlignment="1">
      <alignment horizontal="center" vertical="center" wrapText="1"/>
    </xf>
    <xf numFmtId="0" fontId="7" fillId="0" borderId="7" xfId="2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/>
    </xf>
    <xf numFmtId="0" fontId="7" fillId="0" borderId="7" xfId="2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center" vertical="center" wrapText="1"/>
    </xf>
    <xf numFmtId="0" fontId="0" fillId="0" borderId="7" xfId="2" applyFont="1" applyFill="1" applyBorder="1" applyAlignment="1">
      <alignment horizontal="center" vertical="center" wrapText="1"/>
    </xf>
    <xf numFmtId="0" fontId="0" fillId="0" borderId="0" xfId="2" applyFont="1" applyFill="1">
      <alignment vertical="center"/>
    </xf>
    <xf numFmtId="0" fontId="11" fillId="0" borderId="0" xfId="2" applyFont="1" applyFill="1">
      <alignment vertical="center"/>
    </xf>
    <xf numFmtId="0" fontId="12" fillId="0" borderId="0" xfId="2" applyFont="1" applyFill="1">
      <alignment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pane ySplit="5" topLeftCell="A6" activePane="bottomLeft" state="frozen"/>
      <selection pane="bottomLeft" activeCell="O19" sqref="O19"/>
    </sheetView>
  </sheetViews>
  <sheetFormatPr defaultColWidth="14.375" defaultRowHeight="15.75" customHeight="1"/>
  <cols>
    <col min="1" max="1" width="4.5" style="2" customWidth="1"/>
    <col min="2" max="2" width="14.625" style="2" customWidth="1"/>
    <col min="3" max="3" width="6.875" style="2" customWidth="1"/>
    <col min="4" max="4" width="6.75" style="2" customWidth="1"/>
    <col min="5" max="5" width="7.375" style="2" customWidth="1"/>
    <col min="6" max="6" width="9.25" style="2" customWidth="1"/>
    <col min="7" max="7" width="8.5" style="2" customWidth="1"/>
    <col min="8" max="8" width="9.25" style="2" customWidth="1"/>
    <col min="9" max="9" width="9.125" style="2" customWidth="1"/>
    <col min="10" max="10" width="6.875" style="2" customWidth="1"/>
    <col min="11" max="16384" width="14.375" style="2"/>
  </cols>
  <sheetData>
    <row r="1" spans="1:14" ht="17.2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4" ht="24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4" ht="18.7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4" ht="17.25" customHeight="1">
      <c r="A4" s="30" t="s">
        <v>3</v>
      </c>
      <c r="B4" s="32" t="s">
        <v>4</v>
      </c>
      <c r="C4" s="20" t="s">
        <v>5</v>
      </c>
      <c r="D4" s="21"/>
      <c r="E4" s="21"/>
      <c r="F4" s="22" t="s">
        <v>6</v>
      </c>
      <c r="G4" s="23"/>
      <c r="H4" s="34" t="s">
        <v>7</v>
      </c>
      <c r="I4" s="36" t="s">
        <v>8</v>
      </c>
      <c r="J4" s="32" t="s">
        <v>9</v>
      </c>
    </row>
    <row r="5" spans="1:14" ht="17.25" customHeight="1">
      <c r="A5" s="31"/>
      <c r="B5" s="33"/>
      <c r="C5" s="4" t="s">
        <v>10</v>
      </c>
      <c r="D5" s="4" t="s">
        <v>11</v>
      </c>
      <c r="E5" s="5" t="s">
        <v>12</v>
      </c>
      <c r="F5" s="4" t="s">
        <v>13</v>
      </c>
      <c r="G5" s="6" t="s">
        <v>12</v>
      </c>
      <c r="H5" s="35"/>
      <c r="I5" s="37"/>
      <c r="J5" s="33"/>
    </row>
    <row r="6" spans="1:14" s="1" customFormat="1" ht="22.5" customHeight="1">
      <c r="A6" s="24" t="s">
        <v>14</v>
      </c>
      <c r="B6" s="25"/>
      <c r="C6" s="7">
        <f t="shared" ref="C6:I6" si="0">C7+C8+C9+C10</f>
        <v>5666</v>
      </c>
      <c r="D6" s="7">
        <f t="shared" si="0"/>
        <v>0</v>
      </c>
      <c r="E6" s="7">
        <f t="shared" si="0"/>
        <v>0</v>
      </c>
      <c r="F6" s="7">
        <f t="shared" si="0"/>
        <v>2266400</v>
      </c>
      <c r="G6" s="7">
        <f t="shared" si="0"/>
        <v>0</v>
      </c>
      <c r="H6" s="7">
        <f t="shared" si="0"/>
        <v>2266400</v>
      </c>
      <c r="I6" s="7">
        <f t="shared" si="0"/>
        <v>1133200</v>
      </c>
      <c r="J6" s="7"/>
    </row>
    <row r="7" spans="1:14" ht="22.5" customHeight="1">
      <c r="A7" s="4">
        <v>1</v>
      </c>
      <c r="B7" s="8" t="s">
        <v>15</v>
      </c>
      <c r="C7" s="4">
        <v>1871</v>
      </c>
      <c r="D7" s="4"/>
      <c r="E7" s="4"/>
      <c r="F7" s="4">
        <f>400*C7</f>
        <v>748400</v>
      </c>
      <c r="G7" s="4"/>
      <c r="H7" s="4">
        <f t="shared" ref="H7:H32" si="1">F7+G7</f>
        <v>748400</v>
      </c>
      <c r="I7" s="4">
        <f>H7/2</f>
        <v>374200</v>
      </c>
      <c r="J7" s="4"/>
    </row>
    <row r="8" spans="1:14" ht="22.5" customHeight="1">
      <c r="A8" s="4">
        <v>2</v>
      </c>
      <c r="B8" s="8" t="s">
        <v>16</v>
      </c>
      <c r="C8" s="4">
        <v>1758</v>
      </c>
      <c r="D8" s="4"/>
      <c r="E8" s="4"/>
      <c r="F8" s="4">
        <f>400*C8</f>
        <v>703200</v>
      </c>
      <c r="G8" s="4"/>
      <c r="H8" s="4">
        <f t="shared" si="1"/>
        <v>703200</v>
      </c>
      <c r="I8" s="4">
        <f>H8/2</f>
        <v>351600</v>
      </c>
      <c r="J8" s="4"/>
      <c r="L8" s="39" t="s">
        <v>47</v>
      </c>
      <c r="M8" s="39">
        <f>I6+I14+I18+I19+I21+I27</f>
        <v>1484080</v>
      </c>
      <c r="N8" s="40">
        <v>30.515000000000001</v>
      </c>
    </row>
    <row r="9" spans="1:14" ht="22.5" customHeight="1">
      <c r="A9" s="4">
        <v>3</v>
      </c>
      <c r="B9" s="8" t="s">
        <v>17</v>
      </c>
      <c r="C9" s="4">
        <v>1547</v>
      </c>
      <c r="D9" s="4"/>
      <c r="E9" s="4"/>
      <c r="F9" s="4">
        <f>400*C9</f>
        <v>618800</v>
      </c>
      <c r="G9" s="4"/>
      <c r="H9" s="4">
        <f t="shared" si="1"/>
        <v>618800</v>
      </c>
      <c r="I9" s="4">
        <f>H9/2</f>
        <v>309400</v>
      </c>
      <c r="J9" s="4"/>
      <c r="L9" s="38" t="s">
        <v>48</v>
      </c>
      <c r="M9" s="2">
        <f>I33-M8</f>
        <v>1212470</v>
      </c>
      <c r="N9" s="2">
        <v>26.5105</v>
      </c>
    </row>
    <row r="10" spans="1:14" ht="22.5" customHeight="1">
      <c r="A10" s="4">
        <v>4</v>
      </c>
      <c r="B10" s="9" t="s">
        <v>18</v>
      </c>
      <c r="C10" s="4">
        <v>490</v>
      </c>
      <c r="D10" s="4"/>
      <c r="E10" s="4"/>
      <c r="F10" s="4">
        <f>400*C10</f>
        <v>196000</v>
      </c>
      <c r="G10" s="4"/>
      <c r="H10" s="4">
        <f t="shared" si="1"/>
        <v>196000</v>
      </c>
      <c r="I10" s="4">
        <f>H10/2</f>
        <v>98000</v>
      </c>
      <c r="J10" s="4"/>
    </row>
    <row r="11" spans="1:14" s="1" customFormat="1" ht="29.45" customHeight="1">
      <c r="A11" s="24" t="s">
        <v>19</v>
      </c>
      <c r="B11" s="25"/>
      <c r="C11" s="7">
        <f t="shared" ref="C11:I11" si="2">C12+C13+C14+C15+C16</f>
        <v>784</v>
      </c>
      <c r="D11" s="7">
        <f t="shared" si="2"/>
        <v>654</v>
      </c>
      <c r="E11" s="7">
        <f t="shared" si="2"/>
        <v>0</v>
      </c>
      <c r="F11" s="7">
        <f t="shared" si="2"/>
        <v>808910</v>
      </c>
      <c r="G11" s="7">
        <f t="shared" si="2"/>
        <v>0</v>
      </c>
      <c r="H11" s="7">
        <f t="shared" si="2"/>
        <v>808910</v>
      </c>
      <c r="I11" s="7">
        <f t="shared" si="2"/>
        <v>404455</v>
      </c>
      <c r="J11" s="7"/>
    </row>
    <row r="12" spans="1:14" ht="22.5" customHeight="1">
      <c r="A12" s="4">
        <v>1</v>
      </c>
      <c r="B12" s="8" t="s">
        <v>20</v>
      </c>
      <c r="C12" s="4"/>
      <c r="D12" s="4">
        <v>258</v>
      </c>
      <c r="E12" s="4"/>
      <c r="F12" s="4">
        <f>D12*630</f>
        <v>162540</v>
      </c>
      <c r="G12" s="4"/>
      <c r="H12" s="4">
        <f t="shared" si="1"/>
        <v>162540</v>
      </c>
      <c r="I12" s="4">
        <f>H12/2</f>
        <v>81270</v>
      </c>
      <c r="J12" s="16" t="s">
        <v>21</v>
      </c>
    </row>
    <row r="13" spans="1:14" ht="22.5" customHeight="1">
      <c r="A13" s="4">
        <v>2</v>
      </c>
      <c r="B13" s="8" t="s">
        <v>22</v>
      </c>
      <c r="C13" s="4"/>
      <c r="D13" s="4">
        <v>212</v>
      </c>
      <c r="E13" s="4"/>
      <c r="F13" s="4">
        <f>D13*630</f>
        <v>133560</v>
      </c>
      <c r="G13" s="4">
        <f>2400*E13</f>
        <v>0</v>
      </c>
      <c r="H13" s="4">
        <f t="shared" si="1"/>
        <v>133560</v>
      </c>
      <c r="I13" s="4">
        <f>H13/2</f>
        <v>66780</v>
      </c>
      <c r="J13" s="16" t="s">
        <v>21</v>
      </c>
    </row>
    <row r="14" spans="1:14" ht="22.5" customHeight="1">
      <c r="A14" s="4">
        <v>3</v>
      </c>
      <c r="B14" s="8" t="s">
        <v>23</v>
      </c>
      <c r="C14" s="4">
        <v>521</v>
      </c>
      <c r="D14" s="4"/>
      <c r="E14" s="4"/>
      <c r="F14" s="4">
        <f>C14*430</f>
        <v>224030</v>
      </c>
      <c r="G14" s="4">
        <f>2600*E14</f>
        <v>0</v>
      </c>
      <c r="H14" s="4">
        <f t="shared" si="1"/>
        <v>224030</v>
      </c>
      <c r="I14" s="4">
        <f>H14/2</f>
        <v>112015</v>
      </c>
      <c r="J14" s="16"/>
    </row>
    <row r="15" spans="1:14" ht="22.5" customHeight="1">
      <c r="A15" s="4">
        <v>4</v>
      </c>
      <c r="B15" s="8" t="s">
        <v>24</v>
      </c>
      <c r="C15" s="4">
        <v>137</v>
      </c>
      <c r="D15" s="4">
        <v>173</v>
      </c>
      <c r="E15" s="10"/>
      <c r="F15" s="4">
        <f>530*C15+630*D15</f>
        <v>181600</v>
      </c>
      <c r="G15" s="4"/>
      <c r="H15" s="4">
        <f t="shared" si="1"/>
        <v>181600</v>
      </c>
      <c r="I15" s="4">
        <f>H15/2</f>
        <v>90800</v>
      </c>
      <c r="J15" s="16" t="s">
        <v>21</v>
      </c>
    </row>
    <row r="16" spans="1:14" ht="22.5" customHeight="1">
      <c r="A16" s="4">
        <v>5</v>
      </c>
      <c r="B16" s="8" t="s">
        <v>25</v>
      </c>
      <c r="C16" s="4">
        <v>126</v>
      </c>
      <c r="D16" s="4">
        <v>11</v>
      </c>
      <c r="E16" s="4"/>
      <c r="F16" s="4">
        <f>430*C16+530*100</f>
        <v>107180</v>
      </c>
      <c r="G16" s="4"/>
      <c r="H16" s="4">
        <f t="shared" si="1"/>
        <v>107180</v>
      </c>
      <c r="I16" s="4">
        <f>H16/2</f>
        <v>53590</v>
      </c>
      <c r="J16" s="16" t="s">
        <v>26</v>
      </c>
    </row>
    <row r="17" spans="1:10" s="1" customFormat="1" ht="22.5" customHeight="1">
      <c r="A17" s="26" t="s">
        <v>27</v>
      </c>
      <c r="B17" s="27"/>
      <c r="C17" s="7">
        <f t="shared" ref="C17:I17" si="3">C18+C19+C20</f>
        <v>285</v>
      </c>
      <c r="D17" s="7">
        <f t="shared" si="3"/>
        <v>122</v>
      </c>
      <c r="E17" s="7">
        <f t="shared" si="3"/>
        <v>0</v>
      </c>
      <c r="F17" s="7">
        <f t="shared" si="3"/>
        <v>210590</v>
      </c>
      <c r="G17" s="7">
        <f t="shared" si="3"/>
        <v>0</v>
      </c>
      <c r="H17" s="7">
        <f t="shared" si="3"/>
        <v>210590</v>
      </c>
      <c r="I17" s="7">
        <f t="shared" si="3"/>
        <v>105295</v>
      </c>
      <c r="J17" s="17"/>
    </row>
    <row r="18" spans="1:10" ht="22.5" customHeight="1">
      <c r="A18" s="4">
        <v>1</v>
      </c>
      <c r="B18" s="11" t="s">
        <v>28</v>
      </c>
      <c r="C18" s="4">
        <v>74</v>
      </c>
      <c r="D18" s="4"/>
      <c r="E18" s="4"/>
      <c r="F18" s="4">
        <f>430*100</f>
        <v>43000</v>
      </c>
      <c r="G18" s="4">
        <f>2600*E18</f>
        <v>0</v>
      </c>
      <c r="H18" s="4">
        <f t="shared" si="1"/>
        <v>43000</v>
      </c>
      <c r="I18" s="4">
        <f>H18/2</f>
        <v>21500</v>
      </c>
      <c r="J18" s="16" t="s">
        <v>29</v>
      </c>
    </row>
    <row r="19" spans="1:10" ht="22.5" customHeight="1">
      <c r="A19" s="4">
        <v>2</v>
      </c>
      <c r="B19" s="12" t="s">
        <v>30</v>
      </c>
      <c r="C19" s="4">
        <v>211</v>
      </c>
      <c r="D19" s="4"/>
      <c r="E19" s="4"/>
      <c r="F19" s="4">
        <f>C19*430</f>
        <v>90730</v>
      </c>
      <c r="G19" s="4">
        <f>2600*E19</f>
        <v>0</v>
      </c>
      <c r="H19" s="4">
        <f t="shared" si="1"/>
        <v>90730</v>
      </c>
      <c r="I19" s="4">
        <f>H19/2</f>
        <v>45365</v>
      </c>
      <c r="J19" s="16"/>
    </row>
    <row r="20" spans="1:10" ht="22.5" customHeight="1">
      <c r="A20" s="4">
        <v>3</v>
      </c>
      <c r="B20" s="8" t="s">
        <v>31</v>
      </c>
      <c r="C20" s="4"/>
      <c r="D20" s="4">
        <v>122</v>
      </c>
      <c r="E20" s="4"/>
      <c r="F20" s="4">
        <f>D20*630</f>
        <v>76860</v>
      </c>
      <c r="G20" s="4">
        <f>2400*E20</f>
        <v>0</v>
      </c>
      <c r="H20" s="4">
        <f t="shared" si="1"/>
        <v>76860</v>
      </c>
      <c r="I20" s="4">
        <f>H20/2</f>
        <v>38430</v>
      </c>
      <c r="J20" s="16" t="s">
        <v>21</v>
      </c>
    </row>
    <row r="21" spans="1:10" s="1" customFormat="1" ht="22.5" customHeight="1">
      <c r="A21" s="26" t="s">
        <v>32</v>
      </c>
      <c r="B21" s="27"/>
      <c r="C21" s="7">
        <f t="shared" ref="C21:I21" si="4">C22+C23+C24+C25+C26</f>
        <v>127</v>
      </c>
      <c r="D21" s="7">
        <f t="shared" si="4"/>
        <v>0</v>
      </c>
      <c r="E21" s="7">
        <f t="shared" si="4"/>
        <v>0</v>
      </c>
      <c r="F21" s="7">
        <f t="shared" si="4"/>
        <v>215000</v>
      </c>
      <c r="G21" s="7">
        <f t="shared" si="4"/>
        <v>0</v>
      </c>
      <c r="H21" s="7">
        <f t="shared" si="4"/>
        <v>215000</v>
      </c>
      <c r="I21" s="7">
        <f t="shared" si="4"/>
        <v>107500</v>
      </c>
      <c r="J21" s="17"/>
    </row>
    <row r="22" spans="1:10" ht="22.5" customHeight="1">
      <c r="A22" s="4">
        <v>1</v>
      </c>
      <c r="B22" s="8" t="s">
        <v>33</v>
      </c>
      <c r="C22" s="4">
        <v>41</v>
      </c>
      <c r="D22" s="4"/>
      <c r="E22" s="4"/>
      <c r="F22" s="13">
        <f>430*100</f>
        <v>43000</v>
      </c>
      <c r="G22" s="13"/>
      <c r="H22" s="4">
        <f t="shared" si="1"/>
        <v>43000</v>
      </c>
      <c r="I22" s="4">
        <f>H22/2</f>
        <v>21500</v>
      </c>
      <c r="J22" s="16" t="s">
        <v>29</v>
      </c>
    </row>
    <row r="23" spans="1:10" ht="22.5" customHeight="1">
      <c r="A23" s="4">
        <v>2</v>
      </c>
      <c r="B23" s="8" t="s">
        <v>34</v>
      </c>
      <c r="C23" s="4">
        <v>78</v>
      </c>
      <c r="D23" s="4"/>
      <c r="E23" s="4"/>
      <c r="F23" s="13">
        <f>430*100</f>
        <v>43000</v>
      </c>
      <c r="G23" s="4"/>
      <c r="H23" s="4">
        <f t="shared" si="1"/>
        <v>43000</v>
      </c>
      <c r="I23" s="4">
        <f>H23/2</f>
        <v>21500</v>
      </c>
      <c r="J23" s="16" t="s">
        <v>29</v>
      </c>
    </row>
    <row r="24" spans="1:10" ht="22.5" customHeight="1">
      <c r="A24" s="4">
        <v>3</v>
      </c>
      <c r="B24" s="8" t="s">
        <v>35</v>
      </c>
      <c r="C24" s="4">
        <v>6</v>
      </c>
      <c r="D24" s="4"/>
      <c r="E24" s="4"/>
      <c r="F24" s="13">
        <f>430*100</f>
        <v>43000</v>
      </c>
      <c r="G24" s="4">
        <f>2600*E24</f>
        <v>0</v>
      </c>
      <c r="H24" s="4">
        <f t="shared" si="1"/>
        <v>43000</v>
      </c>
      <c r="I24" s="4">
        <f>H24/2</f>
        <v>21500</v>
      </c>
      <c r="J24" s="16" t="s">
        <v>29</v>
      </c>
    </row>
    <row r="25" spans="1:10" ht="22.5" customHeight="1">
      <c r="A25" s="4">
        <v>4</v>
      </c>
      <c r="B25" s="8" t="s">
        <v>36</v>
      </c>
      <c r="C25" s="4">
        <v>1</v>
      </c>
      <c r="D25" s="4"/>
      <c r="E25" s="4"/>
      <c r="F25" s="13">
        <f>430*100</f>
        <v>43000</v>
      </c>
      <c r="G25" s="4">
        <f>2600*E25</f>
        <v>0</v>
      </c>
      <c r="H25" s="4">
        <f t="shared" si="1"/>
        <v>43000</v>
      </c>
      <c r="I25" s="4">
        <f>H25/2</f>
        <v>21500</v>
      </c>
      <c r="J25" s="16" t="s">
        <v>29</v>
      </c>
    </row>
    <row r="26" spans="1:10" ht="22.5" customHeight="1">
      <c r="A26" s="4">
        <v>5</v>
      </c>
      <c r="B26" s="9" t="s">
        <v>37</v>
      </c>
      <c r="C26" s="4">
        <v>1</v>
      </c>
      <c r="D26" s="4"/>
      <c r="E26" s="4"/>
      <c r="F26" s="13">
        <f>430*100</f>
        <v>43000</v>
      </c>
      <c r="G26" s="4"/>
      <c r="H26" s="4">
        <f t="shared" si="1"/>
        <v>43000</v>
      </c>
      <c r="I26" s="4">
        <f>H26/2</f>
        <v>21500</v>
      </c>
      <c r="J26" s="16" t="s">
        <v>29</v>
      </c>
    </row>
    <row r="27" spans="1:10" s="1" customFormat="1" ht="22.5" customHeight="1">
      <c r="A27" s="26" t="s">
        <v>38</v>
      </c>
      <c r="B27" s="27"/>
      <c r="C27" s="7">
        <f t="shared" ref="C27:I27" si="5">C28+C29+C30</f>
        <v>31</v>
      </c>
      <c r="D27" s="7">
        <f t="shared" si="5"/>
        <v>0</v>
      </c>
      <c r="E27" s="7">
        <f t="shared" si="5"/>
        <v>0</v>
      </c>
      <c r="F27" s="7">
        <f t="shared" si="5"/>
        <v>129000</v>
      </c>
      <c r="G27" s="7">
        <f t="shared" si="5"/>
        <v>0</v>
      </c>
      <c r="H27" s="7">
        <f t="shared" si="5"/>
        <v>129000</v>
      </c>
      <c r="I27" s="7">
        <f t="shared" si="5"/>
        <v>64500</v>
      </c>
      <c r="J27" s="17"/>
    </row>
    <row r="28" spans="1:10" ht="22.5" customHeight="1">
      <c r="A28" s="4">
        <v>1</v>
      </c>
      <c r="B28" s="8" t="s">
        <v>39</v>
      </c>
      <c r="C28" s="4">
        <v>19</v>
      </c>
      <c r="D28" s="4"/>
      <c r="E28" s="4"/>
      <c r="F28" s="4">
        <f>430*100</f>
        <v>43000</v>
      </c>
      <c r="G28" s="4"/>
      <c r="H28" s="4">
        <f t="shared" si="1"/>
        <v>43000</v>
      </c>
      <c r="I28" s="4">
        <f>H28/2</f>
        <v>21500</v>
      </c>
      <c r="J28" s="16" t="s">
        <v>29</v>
      </c>
    </row>
    <row r="29" spans="1:10" ht="22.5" customHeight="1">
      <c r="A29" s="4">
        <v>2</v>
      </c>
      <c r="B29" s="8" t="s">
        <v>40</v>
      </c>
      <c r="C29" s="4">
        <v>1</v>
      </c>
      <c r="D29" s="4"/>
      <c r="E29" s="4"/>
      <c r="F29" s="4">
        <f>430*100</f>
        <v>43000</v>
      </c>
      <c r="G29" s="4">
        <f>2600*E29</f>
        <v>0</v>
      </c>
      <c r="H29" s="4">
        <f t="shared" si="1"/>
        <v>43000</v>
      </c>
      <c r="I29" s="4">
        <f>H29/2</f>
        <v>21500</v>
      </c>
      <c r="J29" s="16" t="s">
        <v>29</v>
      </c>
    </row>
    <row r="30" spans="1:10" ht="22.5" customHeight="1">
      <c r="A30" s="4">
        <v>3</v>
      </c>
      <c r="B30" s="8" t="s">
        <v>41</v>
      </c>
      <c r="C30" s="4">
        <v>11</v>
      </c>
      <c r="D30" s="4"/>
      <c r="E30" s="4"/>
      <c r="F30" s="4">
        <f>430*100</f>
        <v>43000</v>
      </c>
      <c r="G30" s="4">
        <f>2600*E30</f>
        <v>0</v>
      </c>
      <c r="H30" s="4">
        <f t="shared" si="1"/>
        <v>43000</v>
      </c>
      <c r="I30" s="4">
        <f>H30/2</f>
        <v>21500</v>
      </c>
      <c r="J30" s="16" t="s">
        <v>29</v>
      </c>
    </row>
    <row r="31" spans="1:10" s="1" customFormat="1" ht="22.5" customHeight="1">
      <c r="A31" s="26" t="s">
        <v>42</v>
      </c>
      <c r="B31" s="27"/>
      <c r="C31" s="7">
        <f t="shared" ref="C31:I31" si="6">C32</f>
        <v>413</v>
      </c>
      <c r="D31" s="7">
        <f t="shared" si="6"/>
        <v>3196</v>
      </c>
      <c r="E31" s="7">
        <f t="shared" si="6"/>
        <v>0</v>
      </c>
      <c r="F31" s="7">
        <f t="shared" si="6"/>
        <v>1763200</v>
      </c>
      <c r="G31" s="7">
        <f t="shared" si="6"/>
        <v>0</v>
      </c>
      <c r="H31" s="7">
        <f t="shared" si="6"/>
        <v>1763200</v>
      </c>
      <c r="I31" s="7">
        <f t="shared" si="6"/>
        <v>881600</v>
      </c>
      <c r="J31" s="17"/>
    </row>
    <row r="32" spans="1:10" ht="22.5" customHeight="1">
      <c r="A32" s="4">
        <v>1</v>
      </c>
      <c r="B32" s="14" t="s">
        <v>43</v>
      </c>
      <c r="C32" s="4">
        <v>413</v>
      </c>
      <c r="D32" s="4">
        <v>3196</v>
      </c>
      <c r="E32" s="4"/>
      <c r="F32" s="4">
        <f>C32*400+D32*500</f>
        <v>1763200</v>
      </c>
      <c r="G32" s="4">
        <v>0</v>
      </c>
      <c r="H32" s="4">
        <f t="shared" si="1"/>
        <v>1763200</v>
      </c>
      <c r="I32" s="4">
        <f>H32/2</f>
        <v>881600</v>
      </c>
      <c r="J32" s="16"/>
    </row>
    <row r="33" spans="1:10" s="1" customFormat="1" ht="22.5" customHeight="1">
      <c r="A33" s="15"/>
      <c r="B33" s="7" t="s">
        <v>44</v>
      </c>
      <c r="C33" s="7">
        <f t="shared" ref="C33:I33" si="7">C6+C11+C17+C21+C27+C31</f>
        <v>7306</v>
      </c>
      <c r="D33" s="7">
        <f t="shared" si="7"/>
        <v>3972</v>
      </c>
      <c r="E33" s="7">
        <f t="shared" si="7"/>
        <v>0</v>
      </c>
      <c r="F33" s="7">
        <f t="shared" si="7"/>
        <v>5393100</v>
      </c>
      <c r="G33" s="7">
        <f t="shared" si="7"/>
        <v>0</v>
      </c>
      <c r="H33" s="7">
        <f t="shared" si="7"/>
        <v>5393100</v>
      </c>
      <c r="I33" s="7">
        <f t="shared" si="7"/>
        <v>2696550</v>
      </c>
      <c r="J33" s="17" t="s">
        <v>45</v>
      </c>
    </row>
    <row r="34" spans="1:10" ht="45.75" customHeight="1">
      <c r="A34" s="28" t="s">
        <v>46</v>
      </c>
      <c r="B34" s="29"/>
      <c r="C34" s="29"/>
      <c r="D34" s="29"/>
      <c r="E34" s="29"/>
      <c r="F34" s="29"/>
      <c r="G34" s="29"/>
      <c r="H34" s="29"/>
      <c r="I34" s="29"/>
      <c r="J34" s="29"/>
    </row>
  </sheetData>
  <mergeCells count="16">
    <mergeCell ref="A34:J34"/>
    <mergeCell ref="A4:A5"/>
    <mergeCell ref="B4:B5"/>
    <mergeCell ref="H4:H5"/>
    <mergeCell ref="I4:I5"/>
    <mergeCell ref="J4:J5"/>
    <mergeCell ref="A11:B11"/>
    <mergeCell ref="A17:B17"/>
    <mergeCell ref="A21:B21"/>
    <mergeCell ref="A27:B27"/>
    <mergeCell ref="A31:B31"/>
    <mergeCell ref="A2:J2"/>
    <mergeCell ref="A3:J3"/>
    <mergeCell ref="C4:E4"/>
    <mergeCell ref="F4:G4"/>
    <mergeCell ref="A6:B6"/>
  </mergeCells>
  <phoneticPr fontId="10" type="noConversion"/>
  <pageMargins left="0.33888888888888902" right="0.23888888888888901" top="0.25" bottom="0.12916666666666701" header="0.22916666666666699" footer="0.12916666666666701"/>
  <pageSetup paperSize="9" orientation="portrait" horizontalDpi="2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2018-04-17T02:01:00Z</cp:lastPrinted>
  <dcterms:created xsi:type="dcterms:W3CDTF">2016-01-29T01:23:00Z</dcterms:created>
  <dcterms:modified xsi:type="dcterms:W3CDTF">2018-06-22T02:11:47Z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