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0730" windowHeight="9405"/>
  </bookViews>
  <sheets>
    <sheet name="春季" sheetId="5" r:id="rId1"/>
  </sheets>
  <calcPr calcId="125725"/>
</workbook>
</file>

<file path=xl/calcChain.xml><?xml version="1.0" encoding="utf-8"?>
<calcChain xmlns="http://schemas.openxmlformats.org/spreadsheetml/2006/main">
  <c r="O7" i="5"/>
  <c r="O6"/>
  <c r="O5"/>
  <c r="N6"/>
  <c r="N5"/>
  <c r="F6"/>
  <c r="F11"/>
  <c r="F17"/>
  <c r="F33" s="1"/>
  <c r="F21"/>
  <c r="F27"/>
  <c r="G7"/>
  <c r="I7" s="1"/>
  <c r="J7" s="1"/>
  <c r="J6" s="1"/>
  <c r="H7"/>
  <c r="G8"/>
  <c r="I8" s="1"/>
  <c r="J8" s="1"/>
  <c r="H8"/>
  <c r="G9"/>
  <c r="I9" s="1"/>
  <c r="J9" s="1"/>
  <c r="H9"/>
  <c r="G10"/>
  <c r="I10" s="1"/>
  <c r="J10" s="1"/>
  <c r="H10"/>
  <c r="G12"/>
  <c r="I12" s="1"/>
  <c r="J12" s="1"/>
  <c r="H12"/>
  <c r="G13"/>
  <c r="I13" s="1"/>
  <c r="J13" s="1"/>
  <c r="H13"/>
  <c r="G14"/>
  <c r="I14" s="1"/>
  <c r="J14" s="1"/>
  <c r="H14"/>
  <c r="G15"/>
  <c r="I15"/>
  <c r="J15" s="1"/>
  <c r="G16"/>
  <c r="I16" s="1"/>
  <c r="J16" s="1"/>
  <c r="G18"/>
  <c r="G17" s="1"/>
  <c r="I17" s="1"/>
  <c r="H18"/>
  <c r="G19"/>
  <c r="I19" s="1"/>
  <c r="J19" s="1"/>
  <c r="H19"/>
  <c r="G20"/>
  <c r="I20" s="1"/>
  <c r="J20" s="1"/>
  <c r="H20"/>
  <c r="G22"/>
  <c r="I22" s="1"/>
  <c r="J22" s="1"/>
  <c r="G23"/>
  <c r="I23" s="1"/>
  <c r="J23" s="1"/>
  <c r="H23"/>
  <c r="H21" s="1"/>
  <c r="G24"/>
  <c r="I24" s="1"/>
  <c r="J24" s="1"/>
  <c r="I25"/>
  <c r="J25"/>
  <c r="G26"/>
  <c r="I26" s="1"/>
  <c r="J26" s="1"/>
  <c r="G28"/>
  <c r="I28" s="1"/>
  <c r="J28" s="1"/>
  <c r="G29"/>
  <c r="I29" s="1"/>
  <c r="J29" s="1"/>
  <c r="G30"/>
  <c r="H30"/>
  <c r="I30" s="1"/>
  <c r="J30" s="1"/>
  <c r="G32"/>
  <c r="I32" s="1"/>
  <c r="J32" s="1"/>
  <c r="J31" s="1"/>
  <c r="G6"/>
  <c r="G21"/>
  <c r="I21" s="1"/>
  <c r="G31"/>
  <c r="H6"/>
  <c r="H11"/>
  <c r="H17"/>
  <c r="H27"/>
  <c r="E6"/>
  <c r="E11"/>
  <c r="E17"/>
  <c r="E21"/>
  <c r="E27"/>
  <c r="E33"/>
  <c r="D6"/>
  <c r="D33" s="1"/>
  <c r="D11"/>
  <c r="D17"/>
  <c r="D21"/>
  <c r="D27"/>
  <c r="C6"/>
  <c r="C11"/>
  <c r="C33" s="1"/>
  <c r="C17"/>
  <c r="C21"/>
  <c r="C27"/>
  <c r="I31"/>
  <c r="J21" l="1"/>
  <c r="J11"/>
  <c r="J33" s="1"/>
  <c r="H33"/>
  <c r="J27"/>
  <c r="G11"/>
  <c r="I11" s="1"/>
  <c r="I6"/>
  <c r="I18"/>
  <c r="J18" s="1"/>
  <c r="J17" s="1"/>
  <c r="G27"/>
  <c r="I27" s="1"/>
  <c r="G33" l="1"/>
  <c r="I33" s="1"/>
</calcChain>
</file>

<file path=xl/comments1.xml><?xml version="1.0" encoding="utf-8"?>
<comments xmlns="http://schemas.openxmlformats.org/spreadsheetml/2006/main">
  <authors>
    <author>许耀斌</author>
  </authors>
  <commentList>
    <comment ref="H15" authorId="0">
      <text>
        <r>
          <rPr>
            <b/>
            <sz val="9"/>
            <color indexed="81"/>
            <rFont val="宋体"/>
            <charset val="134"/>
          </rPr>
          <t>许耀斌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一个小学，一个初中</t>
        </r>
      </text>
    </comment>
  </commentList>
</comments>
</file>

<file path=xl/sharedStrings.xml><?xml version="1.0" encoding="utf-8"?>
<sst xmlns="http://schemas.openxmlformats.org/spreadsheetml/2006/main" count="63" uniqueCount="52">
  <si>
    <t>附件:</t>
  </si>
  <si>
    <t xml:space="preserve">                                                           单位：元</t>
    <phoneticPr fontId="1" type="noConversion"/>
  </si>
  <si>
    <t>序号</t>
  </si>
  <si>
    <t>学校名称</t>
    <phoneticPr fontId="1" type="noConversion"/>
  </si>
  <si>
    <t>学生数</t>
    <phoneticPr fontId="1" type="noConversion"/>
  </si>
  <si>
    <t>本学期金额</t>
    <phoneticPr fontId="1" type="noConversion"/>
  </si>
  <si>
    <t>备注</t>
    <phoneticPr fontId="1" type="noConversion"/>
  </si>
  <si>
    <t>小学</t>
    <phoneticPr fontId="1" type="noConversion"/>
  </si>
  <si>
    <t>初中</t>
    <phoneticPr fontId="1" type="noConversion"/>
  </si>
  <si>
    <t>公用</t>
    <phoneticPr fontId="1" type="noConversion"/>
  </si>
  <si>
    <t>城市义务教育小计</t>
    <phoneticPr fontId="1" type="noConversion"/>
  </si>
  <si>
    <t>金谟小学</t>
    <phoneticPr fontId="1" type="noConversion"/>
  </si>
  <si>
    <t>文家明德小学</t>
    <phoneticPr fontId="1" type="noConversion"/>
  </si>
  <si>
    <t>裕丰园小学</t>
    <phoneticPr fontId="1" type="noConversion"/>
  </si>
  <si>
    <t>区属农村义务教育小计</t>
    <phoneticPr fontId="1" type="noConversion"/>
  </si>
  <si>
    <t>景丰中学</t>
    <phoneticPr fontId="1" type="noConversion"/>
  </si>
  <si>
    <t>寄宿制</t>
    <phoneticPr fontId="1" type="noConversion"/>
  </si>
  <si>
    <t>文家中学</t>
    <phoneticPr fontId="1" type="noConversion"/>
  </si>
  <si>
    <t>景丰小学</t>
    <phoneticPr fontId="1" type="noConversion"/>
  </si>
  <si>
    <t>阿堡寨学校</t>
    <phoneticPr fontId="1" type="noConversion"/>
  </si>
  <si>
    <t>鱼池学校</t>
    <phoneticPr fontId="1" type="noConversion"/>
  </si>
  <si>
    <t>不足百人</t>
    <phoneticPr fontId="1" type="noConversion"/>
  </si>
  <si>
    <t>坡头镇小计</t>
    <phoneticPr fontId="1" type="noConversion"/>
  </si>
  <si>
    <t>牛村光明希望小学</t>
    <phoneticPr fontId="1" type="noConversion"/>
  </si>
  <si>
    <t>华原中心小学</t>
    <phoneticPr fontId="1" type="noConversion"/>
  </si>
  <si>
    <t>楼村中学</t>
    <phoneticPr fontId="1" type="noConversion"/>
  </si>
  <si>
    <t>正阳办小计</t>
    <phoneticPr fontId="1" type="noConversion"/>
  </si>
  <si>
    <t>高家小学</t>
    <phoneticPr fontId="1" type="noConversion"/>
  </si>
  <si>
    <t>齐坡小学</t>
    <phoneticPr fontId="1" type="noConversion"/>
  </si>
  <si>
    <t>陈坪小学</t>
    <phoneticPr fontId="1" type="noConversion"/>
  </si>
  <si>
    <t>田沟小学</t>
    <phoneticPr fontId="1" type="noConversion"/>
  </si>
  <si>
    <t>咸丰办小计</t>
    <phoneticPr fontId="1" type="noConversion"/>
  </si>
  <si>
    <t>平新明德小学</t>
    <phoneticPr fontId="1" type="noConversion"/>
  </si>
  <si>
    <t>上高埝小学</t>
    <phoneticPr fontId="1" type="noConversion"/>
  </si>
  <si>
    <t>野狐坡小学</t>
    <phoneticPr fontId="1" type="noConversion"/>
  </si>
  <si>
    <t>合计</t>
  </si>
  <si>
    <t xml:space="preserve"> </t>
    <phoneticPr fontId="1" type="noConversion"/>
  </si>
  <si>
    <t>锦绣园小学</t>
    <phoneticPr fontId="1" type="noConversion"/>
  </si>
  <si>
    <t>王岩小学</t>
    <phoneticPr fontId="1" type="noConversion"/>
  </si>
  <si>
    <t>阳光中学</t>
    <phoneticPr fontId="1" type="noConversion"/>
  </si>
  <si>
    <t>民办学校小计</t>
    <phoneticPr fontId="1" type="noConversion"/>
  </si>
  <si>
    <t>特殊学生</t>
    <phoneticPr fontId="1" type="noConversion"/>
  </si>
  <si>
    <t>初中不足百人</t>
    <phoneticPr fontId="1" type="noConversion"/>
  </si>
  <si>
    <t>寄宿制不足百人</t>
    <phoneticPr fontId="1" type="noConversion"/>
  </si>
  <si>
    <t>拨付金额</t>
    <phoneticPr fontId="1" type="noConversion"/>
  </si>
  <si>
    <t>送教上门</t>
    <phoneticPr fontId="1" type="noConversion"/>
  </si>
  <si>
    <t>2018年春季学期义务教育中小学校公用经费补助资金（第一批）分配表</t>
    <phoneticPr fontId="1" type="noConversion"/>
  </si>
  <si>
    <t>本次预拨</t>
    <phoneticPr fontId="1" type="noConversion"/>
  </si>
  <si>
    <r>
      <t>备注：小学800元/生•学年，初中1000元/生•学年；农村小学</t>
    </r>
    <r>
      <rPr>
        <sz val="11"/>
        <color theme="1"/>
        <rFont val="宋体"/>
        <charset val="134"/>
        <scheme val="minor"/>
      </rPr>
      <t>860</t>
    </r>
    <r>
      <rPr>
        <sz val="11"/>
        <color indexed="8"/>
        <rFont val="宋体"/>
        <charset val="134"/>
      </rPr>
      <t>元</t>
    </r>
    <r>
      <rPr>
        <sz val="11"/>
        <color theme="1"/>
        <rFont val="宋体"/>
        <charset val="134"/>
        <scheme val="minor"/>
      </rPr>
      <t>/</t>
    </r>
    <r>
      <rPr>
        <sz val="11"/>
        <color indexed="8"/>
        <rFont val="宋体"/>
        <charset val="134"/>
      </rPr>
      <t>生•学年，农村初中</t>
    </r>
    <r>
      <rPr>
        <sz val="11"/>
        <color theme="1"/>
        <rFont val="宋体"/>
        <charset val="134"/>
        <scheme val="minor"/>
      </rPr>
      <t>1060</t>
    </r>
    <r>
      <rPr>
        <sz val="11"/>
        <color indexed="8"/>
        <rFont val="宋体"/>
        <charset val="134"/>
      </rPr>
      <t>元</t>
    </r>
    <r>
      <rPr>
        <sz val="11"/>
        <color theme="1"/>
        <rFont val="宋体"/>
        <charset val="134"/>
        <scheme val="minor"/>
      </rPr>
      <t>/</t>
    </r>
    <r>
      <rPr>
        <sz val="11"/>
        <color indexed="8"/>
        <rFont val="宋体"/>
        <charset val="134"/>
      </rPr>
      <t>生•学年（含每生每学年60元取暖费）；</t>
    </r>
    <r>
      <rPr>
        <sz val="11"/>
        <color theme="1"/>
        <rFont val="宋体"/>
        <charset val="134"/>
        <scheme val="minor"/>
      </rPr>
      <t>2、</t>
    </r>
    <r>
      <rPr>
        <sz val="11"/>
        <color indexed="8"/>
        <rFont val="宋体"/>
        <charset val="134"/>
      </rPr>
      <t>农村寄宿制学校:小学1060/生•学年、初中1260元/生•学年（含每生每学年</t>
    </r>
    <r>
      <rPr>
        <sz val="11"/>
        <color theme="1"/>
        <rFont val="宋体"/>
        <charset val="134"/>
        <scheme val="minor"/>
      </rPr>
      <t>60</t>
    </r>
    <r>
      <rPr>
        <sz val="11"/>
        <color indexed="8"/>
        <rFont val="宋体"/>
        <charset val="134"/>
      </rPr>
      <t>元取暖费）</t>
    </r>
    <r>
      <rPr>
        <sz val="11"/>
        <color theme="1"/>
        <rFont val="宋体"/>
        <charset val="134"/>
        <scheme val="minor"/>
      </rPr>
      <t>;3、</t>
    </r>
    <r>
      <rPr>
        <sz val="11"/>
        <color indexed="8"/>
        <rFont val="宋体"/>
        <charset val="134"/>
      </rPr>
      <t>随班特殊学生</t>
    </r>
    <r>
      <rPr>
        <sz val="11"/>
        <color theme="1"/>
        <rFont val="宋体"/>
        <charset val="134"/>
        <scheme val="minor"/>
      </rPr>
      <t>6000</t>
    </r>
    <r>
      <rPr>
        <sz val="11"/>
        <color indexed="8"/>
        <rFont val="宋体"/>
        <charset val="134"/>
      </rPr>
      <t>元</t>
    </r>
    <r>
      <rPr>
        <sz val="11"/>
        <color theme="1"/>
        <rFont val="宋体"/>
        <charset val="134"/>
        <scheme val="minor"/>
      </rPr>
      <t>/</t>
    </r>
    <r>
      <rPr>
        <sz val="11"/>
        <color indexed="8"/>
        <rFont val="宋体"/>
        <charset val="134"/>
      </rPr>
      <t>生•学年。</t>
    </r>
    <phoneticPr fontId="1" type="noConversion"/>
  </si>
  <si>
    <t>小学</t>
    <phoneticPr fontId="1" type="noConversion"/>
  </si>
  <si>
    <t>特殊</t>
    <phoneticPr fontId="1" type="noConversion"/>
  </si>
  <si>
    <t>初中</t>
    <phoneticPr fontId="1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</si>
</sst>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3">
    <xf numFmtId="0" fontId="0" fillId="0" borderId="0" xfId="0">
      <alignment vertical="center"/>
    </xf>
    <xf numFmtId="0" fontId="17" fillId="0" borderId="1" xfId="1" applyFill="1" applyBorder="1" applyAlignment="1">
      <alignment horizontal="center" vertical="center"/>
    </xf>
    <xf numFmtId="0" fontId="17" fillId="0" borderId="0" xfId="1" applyFill="1" applyBorder="1">
      <alignment vertical="center"/>
    </xf>
    <xf numFmtId="0" fontId="17" fillId="0" borderId="0" xfId="1" applyFill="1">
      <alignment vertical="center"/>
    </xf>
    <xf numFmtId="0" fontId="17" fillId="0" borderId="1" xfId="1" applyFill="1" applyBorder="1" applyAlignment="1">
      <alignment horizontal="left" vertical="center"/>
    </xf>
    <xf numFmtId="0" fontId="0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 wrapText="1"/>
    </xf>
    <xf numFmtId="0" fontId="17" fillId="0" borderId="1" xfId="1" applyFill="1" applyBorder="1" applyAlignment="1">
      <alignment horizontal="left" vertical="center" wrapText="1"/>
    </xf>
    <xf numFmtId="0" fontId="0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0" xfId="1" applyFont="1" applyFill="1">
      <alignment vertical="center"/>
    </xf>
    <xf numFmtId="0" fontId="9" fillId="0" borderId="1" xfId="1" applyFont="1" applyFill="1" applyBorder="1">
      <alignment vertical="center"/>
    </xf>
    <xf numFmtId="0" fontId="8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17" fillId="0" borderId="2" xfId="1" applyFill="1" applyBorder="1" applyAlignment="1">
      <alignment horizontal="right" vertical="center"/>
    </xf>
    <xf numFmtId="0" fontId="17" fillId="0" borderId="3" xfId="1" applyFill="1" applyBorder="1" applyAlignment="1">
      <alignment horizontal="center" vertical="center" wrapText="1"/>
    </xf>
    <xf numFmtId="0" fontId="17" fillId="0" borderId="4" xfId="1" applyFill="1" applyBorder="1" applyAlignment="1">
      <alignment horizontal="center" vertical="center" wrapText="1"/>
    </xf>
    <xf numFmtId="0" fontId="17" fillId="0" borderId="3" xfId="1" applyFill="1" applyBorder="1" applyAlignment="1">
      <alignment horizontal="center" vertical="center"/>
    </xf>
    <xf numFmtId="0" fontId="17" fillId="0" borderId="4" xfId="1" applyFill="1" applyBorder="1" applyAlignment="1">
      <alignment horizontal="center" vertical="center"/>
    </xf>
    <xf numFmtId="0" fontId="17" fillId="0" borderId="7" xfId="1" applyFill="1" applyBorder="1" applyAlignment="1">
      <alignment horizontal="center" vertical="center"/>
    </xf>
    <xf numFmtId="0" fontId="17" fillId="0" borderId="8" xfId="1" applyFill="1" applyBorder="1" applyAlignment="1">
      <alignment horizontal="center" vertical="center"/>
    </xf>
    <xf numFmtId="0" fontId="17" fillId="0" borderId="9" xfId="1" applyFill="1" applyBorder="1" applyAlignment="1">
      <alignment horizontal="center" vertical="center"/>
    </xf>
    <xf numFmtId="0" fontId="17" fillId="0" borderId="5" xfId="1" applyFill="1" applyBorder="1" applyAlignment="1">
      <alignment horizontal="center" vertical="center"/>
    </xf>
    <xf numFmtId="0" fontId="17" fillId="0" borderId="6" xfId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0" fillId="0" borderId="3" xfId="1" applyFont="1" applyFill="1" applyBorder="1" applyAlignment="1">
      <alignment horizontal="center" vertical="center" wrapText="1"/>
    </xf>
    <xf numFmtId="0" fontId="0" fillId="0" borderId="4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left" vertical="center" wrapText="1"/>
    </xf>
    <xf numFmtId="0" fontId="17" fillId="0" borderId="10" xfId="1" applyFill="1" applyBorder="1" applyAlignment="1">
      <alignment horizontal="left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0" fillId="0" borderId="0" xfId="1" applyFont="1" applyFill="1">
      <alignment vertical="center"/>
    </xf>
    <xf numFmtId="0" fontId="18" fillId="0" borderId="0" xfId="1" applyFont="1" applyFill="1">
      <alignment vertical="center"/>
    </xf>
    <xf numFmtId="0" fontId="19" fillId="0" borderId="0" xfId="1" applyFont="1" applyFill="1">
      <alignment vertical="center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4"/>
  <sheetViews>
    <sheetView tabSelected="1" topLeftCell="A4" workbookViewId="0">
      <selection activeCell="O13" sqref="O13"/>
    </sheetView>
  </sheetViews>
  <sheetFormatPr defaultColWidth="14.375" defaultRowHeight="15.75" customHeight="1"/>
  <cols>
    <col min="1" max="1" width="4.5" style="3" customWidth="1"/>
    <col min="2" max="2" width="14.625" style="3" customWidth="1"/>
    <col min="3" max="3" width="6.875" style="3" customWidth="1"/>
    <col min="4" max="4" width="6.75" style="3" customWidth="1"/>
    <col min="5" max="6" width="7.375" style="3" customWidth="1"/>
    <col min="7" max="7" width="9.25" style="3" customWidth="1"/>
    <col min="8" max="8" width="8.5" style="3" customWidth="1"/>
    <col min="9" max="9" width="11.25" style="3" customWidth="1"/>
    <col min="10" max="10" width="12.125" style="3" customWidth="1"/>
    <col min="11" max="11" width="10" style="3" customWidth="1"/>
    <col min="12" max="16384" width="14.375" style="3"/>
  </cols>
  <sheetData>
    <row r="1" spans="1:15" ht="17.25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24" customHeight="1">
      <c r="A2" s="17" t="s">
        <v>46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5" ht="18.75" customHeight="1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5" ht="17.25" customHeight="1">
      <c r="A4" s="20" t="s">
        <v>2</v>
      </c>
      <c r="B4" s="22" t="s">
        <v>3</v>
      </c>
      <c r="C4" s="24" t="s">
        <v>4</v>
      </c>
      <c r="D4" s="25"/>
      <c r="E4" s="25"/>
      <c r="F4" s="26"/>
      <c r="G4" s="27" t="s">
        <v>5</v>
      </c>
      <c r="H4" s="28"/>
      <c r="I4" s="29" t="s">
        <v>44</v>
      </c>
      <c r="J4" s="31" t="s">
        <v>47</v>
      </c>
      <c r="K4" s="22" t="s">
        <v>6</v>
      </c>
    </row>
    <row r="5" spans="1:15" ht="17.25" customHeight="1">
      <c r="A5" s="21"/>
      <c r="B5" s="23"/>
      <c r="C5" s="1" t="s">
        <v>7</v>
      </c>
      <c r="D5" s="1" t="s">
        <v>8</v>
      </c>
      <c r="E5" s="16" t="s">
        <v>41</v>
      </c>
      <c r="F5" s="16" t="s">
        <v>45</v>
      </c>
      <c r="G5" s="1" t="s">
        <v>9</v>
      </c>
      <c r="H5" s="10" t="s">
        <v>41</v>
      </c>
      <c r="I5" s="30"/>
      <c r="J5" s="32"/>
      <c r="K5" s="23"/>
      <c r="M5" s="40" t="s">
        <v>49</v>
      </c>
      <c r="N5" s="3">
        <f>G7+G8+G9+G10+G14+G18+G19+G22+G23+G24+G25+G26+G28+G29+G30</f>
        <v>2953220</v>
      </c>
      <c r="O5" s="3">
        <f>N5/2</f>
        <v>1476610</v>
      </c>
    </row>
    <row r="6" spans="1:15" s="12" customFormat="1" ht="22.5" customHeight="1">
      <c r="A6" s="38" t="s">
        <v>10</v>
      </c>
      <c r="B6" s="39"/>
      <c r="C6" s="11">
        <f t="shared" ref="C6:H6" si="0">C7+C8+C9+C10</f>
        <v>5709</v>
      </c>
      <c r="D6" s="11">
        <f t="shared" si="0"/>
        <v>0</v>
      </c>
      <c r="E6" s="11">
        <f t="shared" si="0"/>
        <v>17</v>
      </c>
      <c r="F6" s="11">
        <f t="shared" si="0"/>
        <v>0</v>
      </c>
      <c r="G6" s="11">
        <f t="shared" si="0"/>
        <v>2283600</v>
      </c>
      <c r="H6" s="11">
        <f t="shared" si="0"/>
        <v>44200</v>
      </c>
      <c r="I6" s="11">
        <f>G6+H6</f>
        <v>2327800</v>
      </c>
      <c r="J6" s="11">
        <f>J7+J8+J9+J10</f>
        <v>1163900</v>
      </c>
      <c r="K6" s="11"/>
      <c r="M6" s="41" t="s">
        <v>51</v>
      </c>
      <c r="N6" s="41">
        <f>G12+G13+G15+G16+G20+G32</f>
        <v>2433790</v>
      </c>
      <c r="O6" s="42">
        <f>N6/2</f>
        <v>1216895</v>
      </c>
    </row>
    <row r="7" spans="1:15" ht="22.5" customHeight="1">
      <c r="A7" s="1">
        <v>1</v>
      </c>
      <c r="B7" s="4" t="s">
        <v>11</v>
      </c>
      <c r="C7" s="1">
        <v>1877</v>
      </c>
      <c r="D7" s="1"/>
      <c r="E7" s="1">
        <v>7</v>
      </c>
      <c r="F7" s="1"/>
      <c r="G7" s="1">
        <f>400*C7</f>
        <v>750800</v>
      </c>
      <c r="H7" s="1">
        <f>E7*(3000-400)+F7*3000</f>
        <v>18200</v>
      </c>
      <c r="I7" s="1">
        <f t="shared" ref="I7:I33" si="1">G7+H7</f>
        <v>769000</v>
      </c>
      <c r="J7" s="1">
        <f>I7/2</f>
        <v>384500</v>
      </c>
      <c r="K7" s="1"/>
      <c r="M7" s="40" t="s">
        <v>50</v>
      </c>
      <c r="N7" s="3">
        <v>5509510</v>
      </c>
      <c r="O7" s="3">
        <f>H33/2</f>
        <v>61250</v>
      </c>
    </row>
    <row r="8" spans="1:15" ht="22.5" customHeight="1">
      <c r="A8" s="1">
        <v>2</v>
      </c>
      <c r="B8" s="4" t="s">
        <v>12</v>
      </c>
      <c r="C8" s="1">
        <v>1780</v>
      </c>
      <c r="D8" s="1"/>
      <c r="E8" s="1">
        <v>5</v>
      </c>
      <c r="F8" s="1"/>
      <c r="G8" s="1">
        <f>400*C8</f>
        <v>712000</v>
      </c>
      <c r="H8" s="1">
        <f>E8*(3000-400)+F8*3000</f>
        <v>13000</v>
      </c>
      <c r="I8" s="1">
        <f t="shared" si="1"/>
        <v>725000</v>
      </c>
      <c r="J8" s="1">
        <f>I8/2</f>
        <v>362500</v>
      </c>
      <c r="K8" s="1"/>
    </row>
    <row r="9" spans="1:15" ht="22.5" customHeight="1">
      <c r="A9" s="1">
        <v>3</v>
      </c>
      <c r="B9" s="4" t="s">
        <v>13</v>
      </c>
      <c r="C9" s="1">
        <v>1587</v>
      </c>
      <c r="D9" s="1"/>
      <c r="E9" s="1">
        <v>5</v>
      </c>
      <c r="F9" s="1"/>
      <c r="G9" s="1">
        <f>400*C9</f>
        <v>634800</v>
      </c>
      <c r="H9" s="1">
        <f>E9*(3000-400)+F9*3000</f>
        <v>13000</v>
      </c>
      <c r="I9" s="1">
        <f t="shared" si="1"/>
        <v>647800</v>
      </c>
      <c r="J9" s="1">
        <f>I9/2</f>
        <v>323900</v>
      </c>
      <c r="K9" s="1"/>
    </row>
    <row r="10" spans="1:15" ht="22.5" customHeight="1">
      <c r="A10" s="1">
        <v>4</v>
      </c>
      <c r="B10" s="5" t="s">
        <v>37</v>
      </c>
      <c r="C10" s="1">
        <v>465</v>
      </c>
      <c r="D10" s="1"/>
      <c r="E10" s="1"/>
      <c r="F10" s="1"/>
      <c r="G10" s="1">
        <f>400*C10</f>
        <v>186000</v>
      </c>
      <c r="H10" s="1">
        <f>E10*(3000-400)+F10*3000</f>
        <v>0</v>
      </c>
      <c r="I10" s="1">
        <f t="shared" si="1"/>
        <v>186000</v>
      </c>
      <c r="J10" s="1">
        <f>I10/2</f>
        <v>93000</v>
      </c>
      <c r="K10" s="1"/>
    </row>
    <row r="11" spans="1:15" s="12" customFormat="1" ht="29.45" customHeight="1">
      <c r="A11" s="38" t="s">
        <v>14</v>
      </c>
      <c r="B11" s="39"/>
      <c r="C11" s="11">
        <f t="shared" ref="C11:H11" si="2">C12+C13+C14+C15+C16</f>
        <v>781</v>
      </c>
      <c r="D11" s="11">
        <f t="shared" si="2"/>
        <v>655</v>
      </c>
      <c r="E11" s="11">
        <f t="shared" si="2"/>
        <v>19</v>
      </c>
      <c r="F11" s="11">
        <f t="shared" si="2"/>
        <v>0</v>
      </c>
      <c r="G11" s="11">
        <f t="shared" si="2"/>
        <v>807820</v>
      </c>
      <c r="H11" s="11">
        <f t="shared" si="2"/>
        <v>47900</v>
      </c>
      <c r="I11" s="11">
        <f t="shared" si="1"/>
        <v>855720</v>
      </c>
      <c r="J11" s="11">
        <f>J12+J13+J14+J15+J16</f>
        <v>427860</v>
      </c>
      <c r="K11" s="11"/>
    </row>
    <row r="12" spans="1:15" ht="22.5" customHeight="1">
      <c r="A12" s="1">
        <v>1</v>
      </c>
      <c r="B12" s="4" t="s">
        <v>15</v>
      </c>
      <c r="C12" s="1"/>
      <c r="D12" s="1">
        <v>264</v>
      </c>
      <c r="E12" s="1">
        <v>5</v>
      </c>
      <c r="F12" s="1"/>
      <c r="G12" s="1">
        <f>D12*630</f>
        <v>166320</v>
      </c>
      <c r="H12" s="1">
        <f>E12*(3000-600)+F12*3000</f>
        <v>12000</v>
      </c>
      <c r="I12" s="1">
        <f t="shared" si="1"/>
        <v>178320</v>
      </c>
      <c r="J12" s="1">
        <f>I12/2</f>
        <v>89160</v>
      </c>
      <c r="K12" s="14" t="s">
        <v>16</v>
      </c>
    </row>
    <row r="13" spans="1:15" ht="22.5" customHeight="1">
      <c r="A13" s="1">
        <v>2</v>
      </c>
      <c r="B13" s="4" t="s">
        <v>17</v>
      </c>
      <c r="C13" s="1"/>
      <c r="D13" s="1">
        <v>208</v>
      </c>
      <c r="E13" s="1">
        <v>1</v>
      </c>
      <c r="F13" s="1"/>
      <c r="G13" s="1">
        <f>D13*630</f>
        <v>131040</v>
      </c>
      <c r="H13" s="1">
        <f>E13*(3000-600)+F13*3000</f>
        <v>2400</v>
      </c>
      <c r="I13" s="1">
        <f t="shared" si="1"/>
        <v>133440</v>
      </c>
      <c r="J13" s="1">
        <f>I13/2</f>
        <v>66720</v>
      </c>
      <c r="K13" s="14" t="s">
        <v>16</v>
      </c>
    </row>
    <row r="14" spans="1:15" ht="22.5" customHeight="1">
      <c r="A14" s="1">
        <v>3</v>
      </c>
      <c r="B14" s="4" t="s">
        <v>18</v>
      </c>
      <c r="C14" s="1">
        <v>517</v>
      </c>
      <c r="D14" s="1"/>
      <c r="E14" s="1">
        <v>11</v>
      </c>
      <c r="F14" s="1"/>
      <c r="G14" s="1">
        <f>C14*430</f>
        <v>222310</v>
      </c>
      <c r="H14" s="1">
        <f>E14*(3000-400)</f>
        <v>28600</v>
      </c>
      <c r="I14" s="1">
        <f t="shared" si="1"/>
        <v>250910</v>
      </c>
      <c r="J14" s="1">
        <f>I14/2</f>
        <v>125455</v>
      </c>
      <c r="K14" s="14"/>
    </row>
    <row r="15" spans="1:15" ht="22.5" customHeight="1">
      <c r="A15" s="1">
        <v>4</v>
      </c>
      <c r="B15" s="4" t="s">
        <v>19</v>
      </c>
      <c r="C15" s="1">
        <v>139</v>
      </c>
      <c r="D15" s="1">
        <v>171</v>
      </c>
      <c r="E15" s="1">
        <v>2</v>
      </c>
      <c r="F15" s="1"/>
      <c r="G15" s="1">
        <f>C15*530+D15*630</f>
        <v>181400</v>
      </c>
      <c r="H15" s="1">
        <v>4900</v>
      </c>
      <c r="I15" s="1">
        <f t="shared" si="1"/>
        <v>186300</v>
      </c>
      <c r="J15" s="1">
        <f>I15/2</f>
        <v>93150</v>
      </c>
      <c r="K15" s="14" t="s">
        <v>16</v>
      </c>
    </row>
    <row r="16" spans="1:15" ht="22.5" customHeight="1">
      <c r="A16" s="1">
        <v>5</v>
      </c>
      <c r="B16" s="4" t="s">
        <v>20</v>
      </c>
      <c r="C16" s="1">
        <v>125</v>
      </c>
      <c r="D16" s="1">
        <v>12</v>
      </c>
      <c r="E16" s="1"/>
      <c r="F16" s="1"/>
      <c r="G16" s="1">
        <f>C16*430+100*530</f>
        <v>106750</v>
      </c>
      <c r="H16" s="1"/>
      <c r="I16" s="1">
        <f>G16+H16</f>
        <v>106750</v>
      </c>
      <c r="J16" s="1">
        <f>I16/2</f>
        <v>53375</v>
      </c>
      <c r="K16" s="14" t="s">
        <v>42</v>
      </c>
    </row>
    <row r="17" spans="1:11" s="12" customFormat="1" ht="22.5" customHeight="1">
      <c r="A17" s="33" t="s">
        <v>22</v>
      </c>
      <c r="B17" s="34"/>
      <c r="C17" s="11">
        <f t="shared" ref="C17:H17" si="3">C18+C19+C20</f>
        <v>298</v>
      </c>
      <c r="D17" s="11">
        <f t="shared" si="3"/>
        <v>126</v>
      </c>
      <c r="E17" s="11">
        <f t="shared" si="3"/>
        <v>8</v>
      </c>
      <c r="F17" s="11">
        <f t="shared" si="3"/>
        <v>0</v>
      </c>
      <c r="G17" s="11">
        <f t="shared" si="3"/>
        <v>225690</v>
      </c>
      <c r="H17" s="11">
        <f t="shared" si="3"/>
        <v>20000</v>
      </c>
      <c r="I17" s="11">
        <f>G17+H17</f>
        <v>245690</v>
      </c>
      <c r="J17" s="11">
        <f>J18+J19+J20</f>
        <v>122845</v>
      </c>
      <c r="K17" s="15"/>
    </row>
    <row r="18" spans="1:11" ht="22.5" customHeight="1">
      <c r="A18" s="1">
        <v>1</v>
      </c>
      <c r="B18" s="6" t="s">
        <v>23</v>
      </c>
      <c r="C18" s="1">
        <v>81</v>
      </c>
      <c r="D18" s="1"/>
      <c r="E18" s="1">
        <v>2</v>
      </c>
      <c r="F18" s="1"/>
      <c r="G18" s="1">
        <f>100*530</f>
        <v>53000</v>
      </c>
      <c r="H18" s="1">
        <f>E18*(3000-500)</f>
        <v>5000</v>
      </c>
      <c r="I18" s="1">
        <f t="shared" si="1"/>
        <v>58000</v>
      </c>
      <c r="J18" s="1">
        <f>I18/2</f>
        <v>29000</v>
      </c>
      <c r="K18" s="14" t="s">
        <v>43</v>
      </c>
    </row>
    <row r="19" spans="1:11" ht="22.5" customHeight="1">
      <c r="A19" s="1">
        <v>2</v>
      </c>
      <c r="B19" s="7" t="s">
        <v>24</v>
      </c>
      <c r="C19" s="1">
        <v>217</v>
      </c>
      <c r="D19" s="1"/>
      <c r="E19" s="1">
        <v>3</v>
      </c>
      <c r="F19" s="1"/>
      <c r="G19" s="1">
        <f>C19*430</f>
        <v>93310</v>
      </c>
      <c r="H19" s="1">
        <f>E19*(3000-400)+F19*3000</f>
        <v>7800</v>
      </c>
      <c r="I19" s="1">
        <f t="shared" si="1"/>
        <v>101110</v>
      </c>
      <c r="J19" s="1">
        <f>I19/2</f>
        <v>50555</v>
      </c>
      <c r="K19" s="14"/>
    </row>
    <row r="20" spans="1:11" ht="22.5" customHeight="1">
      <c r="A20" s="1">
        <v>3</v>
      </c>
      <c r="B20" s="4" t="s">
        <v>25</v>
      </c>
      <c r="C20" s="1"/>
      <c r="D20" s="1">
        <v>126</v>
      </c>
      <c r="E20" s="1">
        <v>3</v>
      </c>
      <c r="F20" s="1"/>
      <c r="G20" s="1">
        <f>D20*630</f>
        <v>79380</v>
      </c>
      <c r="H20" s="1">
        <f>E20*(3000-600)+F20*3000</f>
        <v>7200</v>
      </c>
      <c r="I20" s="1">
        <f t="shared" si="1"/>
        <v>86580</v>
      </c>
      <c r="J20" s="1">
        <f>I20/2</f>
        <v>43290</v>
      </c>
      <c r="K20" s="14" t="s">
        <v>16</v>
      </c>
    </row>
    <row r="21" spans="1:11" s="12" customFormat="1" ht="22.5" customHeight="1">
      <c r="A21" s="33" t="s">
        <v>26</v>
      </c>
      <c r="B21" s="34"/>
      <c r="C21" s="11">
        <f t="shared" ref="C21:H21" si="4">C22+C23+C24+C25+C26</f>
        <v>125</v>
      </c>
      <c r="D21" s="11">
        <f t="shared" si="4"/>
        <v>0</v>
      </c>
      <c r="E21" s="11">
        <f t="shared" si="4"/>
        <v>2</v>
      </c>
      <c r="F21" s="11">
        <f t="shared" si="4"/>
        <v>0</v>
      </c>
      <c r="G21" s="11">
        <f t="shared" si="4"/>
        <v>172000</v>
      </c>
      <c r="H21" s="11">
        <f t="shared" si="4"/>
        <v>5200</v>
      </c>
      <c r="I21" s="11">
        <f t="shared" si="1"/>
        <v>177200</v>
      </c>
      <c r="J21" s="11">
        <f>J22+J23+J24+J25+J26</f>
        <v>88600</v>
      </c>
      <c r="K21" s="15"/>
    </row>
    <row r="22" spans="1:11" ht="22.5" customHeight="1">
      <c r="A22" s="1">
        <v>1</v>
      </c>
      <c r="B22" s="4" t="s">
        <v>27</v>
      </c>
      <c r="C22" s="1">
        <v>41</v>
      </c>
      <c r="D22" s="1"/>
      <c r="E22" s="1"/>
      <c r="F22" s="1"/>
      <c r="G22" s="8">
        <f>430*100</f>
        <v>43000</v>
      </c>
      <c r="H22" s="8"/>
      <c r="I22" s="1">
        <f>G22+H22</f>
        <v>43000</v>
      </c>
      <c r="J22" s="1">
        <f>I22/2</f>
        <v>21500</v>
      </c>
      <c r="K22" s="14" t="s">
        <v>21</v>
      </c>
    </row>
    <row r="23" spans="1:11" ht="22.5" customHeight="1">
      <c r="A23" s="1">
        <v>2</v>
      </c>
      <c r="B23" s="4" t="s">
        <v>28</v>
      </c>
      <c r="C23" s="1">
        <v>78</v>
      </c>
      <c r="D23" s="1"/>
      <c r="E23" s="1">
        <v>2</v>
      </c>
      <c r="F23" s="1"/>
      <c r="G23" s="1">
        <f>430*100</f>
        <v>43000</v>
      </c>
      <c r="H23" s="1">
        <f>E23*(3000-400)</f>
        <v>5200</v>
      </c>
      <c r="I23" s="1">
        <f t="shared" si="1"/>
        <v>48200</v>
      </c>
      <c r="J23" s="1">
        <f>I23/2</f>
        <v>24100</v>
      </c>
      <c r="K23" s="14" t="s">
        <v>21</v>
      </c>
    </row>
    <row r="24" spans="1:11" ht="22.5" customHeight="1">
      <c r="A24" s="1">
        <v>3</v>
      </c>
      <c r="B24" s="4" t="s">
        <v>29</v>
      </c>
      <c r="C24" s="1">
        <v>5</v>
      </c>
      <c r="D24" s="1"/>
      <c r="E24" s="1"/>
      <c r="F24" s="1"/>
      <c r="G24" s="1">
        <f>430*100</f>
        <v>43000</v>
      </c>
      <c r="H24" s="1"/>
      <c r="I24" s="1">
        <f t="shared" si="1"/>
        <v>43000</v>
      </c>
      <c r="J24" s="1">
        <f>I24/2</f>
        <v>21500</v>
      </c>
      <c r="K24" s="14" t="s">
        <v>21</v>
      </c>
    </row>
    <row r="25" spans="1:11" ht="22.5" customHeight="1">
      <c r="A25" s="1">
        <v>4</v>
      </c>
      <c r="B25" s="4" t="s">
        <v>30</v>
      </c>
      <c r="C25" s="1">
        <v>0</v>
      </c>
      <c r="D25" s="1"/>
      <c r="E25" s="1"/>
      <c r="F25" s="1"/>
      <c r="G25" s="1">
        <v>0</v>
      </c>
      <c r="H25" s="1">
        <v>0</v>
      </c>
      <c r="I25" s="1">
        <f t="shared" si="1"/>
        <v>0</v>
      </c>
      <c r="J25" s="1">
        <f>I25/2</f>
        <v>0</v>
      </c>
      <c r="K25" s="14" t="s">
        <v>21</v>
      </c>
    </row>
    <row r="26" spans="1:11" ht="22.5" customHeight="1">
      <c r="A26" s="1">
        <v>5</v>
      </c>
      <c r="B26" s="5" t="s">
        <v>38</v>
      </c>
      <c r="C26" s="1">
        <v>1</v>
      </c>
      <c r="D26" s="1"/>
      <c r="E26" s="1"/>
      <c r="F26" s="1"/>
      <c r="G26" s="1">
        <f>430*100</f>
        <v>43000</v>
      </c>
      <c r="H26" s="1"/>
      <c r="I26" s="1">
        <f t="shared" si="1"/>
        <v>43000</v>
      </c>
      <c r="J26" s="1">
        <f>I26/2</f>
        <v>21500</v>
      </c>
      <c r="K26" s="14" t="s">
        <v>21</v>
      </c>
    </row>
    <row r="27" spans="1:11" s="12" customFormat="1" ht="22.5" customHeight="1">
      <c r="A27" s="33" t="s">
        <v>31</v>
      </c>
      <c r="B27" s="34"/>
      <c r="C27" s="11">
        <f t="shared" ref="C27:H27" si="5">C28+C29+C30</f>
        <v>25</v>
      </c>
      <c r="D27" s="11">
        <f t="shared" si="5"/>
        <v>0</v>
      </c>
      <c r="E27" s="11">
        <f t="shared" si="5"/>
        <v>2</v>
      </c>
      <c r="F27" s="11">
        <f t="shared" si="5"/>
        <v>0</v>
      </c>
      <c r="G27" s="11">
        <f t="shared" si="5"/>
        <v>129000</v>
      </c>
      <c r="H27" s="11">
        <f t="shared" si="5"/>
        <v>5200</v>
      </c>
      <c r="I27" s="11">
        <f t="shared" si="1"/>
        <v>134200</v>
      </c>
      <c r="J27" s="11">
        <f>J28+J29+J30</f>
        <v>67100</v>
      </c>
      <c r="K27" s="15"/>
    </row>
    <row r="28" spans="1:11" ht="22.5" customHeight="1">
      <c r="A28" s="1">
        <v>1</v>
      </c>
      <c r="B28" s="4" t="s">
        <v>32</v>
      </c>
      <c r="C28" s="1">
        <v>12</v>
      </c>
      <c r="D28" s="1"/>
      <c r="E28" s="1"/>
      <c r="F28" s="1"/>
      <c r="G28" s="1">
        <f>430*100</f>
        <v>43000</v>
      </c>
      <c r="H28" s="1"/>
      <c r="I28" s="1">
        <f t="shared" si="1"/>
        <v>43000</v>
      </c>
      <c r="J28" s="1">
        <f>I28/2</f>
        <v>21500</v>
      </c>
      <c r="K28" s="14" t="s">
        <v>21</v>
      </c>
    </row>
    <row r="29" spans="1:11" ht="22.5" customHeight="1">
      <c r="A29" s="1">
        <v>2</v>
      </c>
      <c r="B29" s="4" t="s">
        <v>33</v>
      </c>
      <c r="C29" s="1">
        <v>2</v>
      </c>
      <c r="D29" s="1"/>
      <c r="E29" s="1"/>
      <c r="F29" s="1"/>
      <c r="G29" s="1">
        <f>430*100</f>
        <v>43000</v>
      </c>
      <c r="H29" s="1"/>
      <c r="I29" s="1">
        <f t="shared" si="1"/>
        <v>43000</v>
      </c>
      <c r="J29" s="1">
        <f>I29/2</f>
        <v>21500</v>
      </c>
      <c r="K29" s="14" t="s">
        <v>21</v>
      </c>
    </row>
    <row r="30" spans="1:11" ht="22.5" customHeight="1">
      <c r="A30" s="1">
        <v>3</v>
      </c>
      <c r="B30" s="4" t="s">
        <v>34</v>
      </c>
      <c r="C30" s="1">
        <v>11</v>
      </c>
      <c r="D30" s="1"/>
      <c r="E30" s="1">
        <v>2</v>
      </c>
      <c r="F30" s="1"/>
      <c r="G30" s="1">
        <f>430*100</f>
        <v>43000</v>
      </c>
      <c r="H30" s="1">
        <f>E30*(3000-400)</f>
        <v>5200</v>
      </c>
      <c r="I30" s="1">
        <f t="shared" si="1"/>
        <v>48200</v>
      </c>
      <c r="J30" s="1">
        <f>I30/2</f>
        <v>24100</v>
      </c>
      <c r="K30" s="14" t="s">
        <v>21</v>
      </c>
    </row>
    <row r="31" spans="1:11" s="12" customFormat="1" ht="22.5" customHeight="1">
      <c r="A31" s="35" t="s">
        <v>40</v>
      </c>
      <c r="B31" s="34"/>
      <c r="C31" s="11">
        <v>406</v>
      </c>
      <c r="D31" s="11">
        <v>3213</v>
      </c>
      <c r="E31" s="11"/>
      <c r="F31" s="11"/>
      <c r="G31" s="11">
        <f>C31*400+D31*500</f>
        <v>1768900</v>
      </c>
      <c r="H31" s="11">
        <v>0</v>
      </c>
      <c r="I31" s="11">
        <f t="shared" si="1"/>
        <v>1768900</v>
      </c>
      <c r="J31" s="11">
        <f>J32</f>
        <v>884450</v>
      </c>
      <c r="K31" s="15"/>
    </row>
    <row r="32" spans="1:11" ht="22.5" customHeight="1">
      <c r="A32" s="1">
        <v>1</v>
      </c>
      <c r="B32" s="9" t="s">
        <v>39</v>
      </c>
      <c r="C32" s="1">
        <v>406</v>
      </c>
      <c r="D32" s="1">
        <v>3213</v>
      </c>
      <c r="E32" s="1"/>
      <c r="F32" s="1"/>
      <c r="G32" s="1">
        <f>C32*400+D32*500</f>
        <v>1768900</v>
      </c>
      <c r="H32" s="1">
        <v>0</v>
      </c>
      <c r="I32" s="1">
        <f t="shared" si="1"/>
        <v>1768900</v>
      </c>
      <c r="J32" s="1">
        <f>I32/2</f>
        <v>884450</v>
      </c>
      <c r="K32" s="14"/>
    </row>
    <row r="33" spans="1:11" s="12" customFormat="1" ht="22.5" customHeight="1">
      <c r="A33" s="13"/>
      <c r="B33" s="11" t="s">
        <v>35</v>
      </c>
      <c r="C33" s="11">
        <f t="shared" ref="C33:H33" si="6">C6+C11+C17+C21+C27+C31</f>
        <v>7344</v>
      </c>
      <c r="D33" s="11">
        <f t="shared" si="6"/>
        <v>3994</v>
      </c>
      <c r="E33" s="11">
        <f t="shared" si="6"/>
        <v>48</v>
      </c>
      <c r="F33" s="11">
        <f t="shared" si="6"/>
        <v>0</v>
      </c>
      <c r="G33" s="11">
        <f t="shared" si="6"/>
        <v>5387010</v>
      </c>
      <c r="H33" s="11">
        <f t="shared" si="6"/>
        <v>122500</v>
      </c>
      <c r="I33" s="11">
        <f t="shared" si="1"/>
        <v>5509510</v>
      </c>
      <c r="J33" s="11">
        <f>J6+J11+J17+J21+J27+J31</f>
        <v>2754755</v>
      </c>
      <c r="K33" s="15" t="s">
        <v>36</v>
      </c>
    </row>
    <row r="34" spans="1:11" ht="55.5" customHeight="1">
      <c r="A34" s="36" t="s">
        <v>48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</row>
  </sheetData>
  <mergeCells count="16">
    <mergeCell ref="A27:B27"/>
    <mergeCell ref="A31:B31"/>
    <mergeCell ref="A34:K34"/>
    <mergeCell ref="A6:B6"/>
    <mergeCell ref="A11:B11"/>
    <mergeCell ref="A17:B17"/>
    <mergeCell ref="A21:B21"/>
    <mergeCell ref="A2:K2"/>
    <mergeCell ref="A3:K3"/>
    <mergeCell ref="A4:A5"/>
    <mergeCell ref="B4:B5"/>
    <mergeCell ref="C4:F4"/>
    <mergeCell ref="G4:H4"/>
    <mergeCell ref="I4:I5"/>
    <mergeCell ref="J4:J5"/>
    <mergeCell ref="K4:K5"/>
  </mergeCells>
  <phoneticPr fontId="1" type="noConversion"/>
  <pageMargins left="0.75" right="0.75" top="1" bottom="1" header="0.5" footer="0.5"/>
  <pageSetup paperSize="9" orientation="portrait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春季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许耀斌</cp:lastModifiedBy>
  <cp:lastPrinted>2018-02-23T01:19:43Z</cp:lastPrinted>
  <dcterms:created xsi:type="dcterms:W3CDTF">2016-01-29T01:23:44Z</dcterms:created>
  <dcterms:modified xsi:type="dcterms:W3CDTF">2018-02-24T02:25:48Z</dcterms:modified>
</cp:coreProperties>
</file>