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23"/>
  </bookViews>
  <sheets>
    <sheet name="目录" sheetId="49" r:id="rId1"/>
    <sheet name="17年收入表" sheetId="8" r:id="rId2"/>
    <sheet name="17年支出表" sheetId="9" r:id="rId3"/>
    <sheet name="17年本级收入表" sheetId="62" r:id="rId4"/>
    <sheet name="17年本级支出表" sheetId="63" r:id="rId5"/>
    <sheet name="18年收入表" sheetId="60" r:id="rId6"/>
    <sheet name="18年支出表" sheetId="34" r:id="rId7"/>
    <sheet name="18年本级收入表" sheetId="64" r:id="rId8"/>
    <sheet name="18年本级支出表" sheetId="65" r:id="rId9"/>
    <sheet name="18年支出表（功能分类）" sheetId="37" r:id="rId10"/>
    <sheet name="18年支出表（政府经济分类）" sheetId="57" r:id="rId11"/>
    <sheet name="18年支出表（部门经济分类）" sheetId="61" r:id="rId12"/>
    <sheet name="18年新区区本级支出表（功能分类）" sheetId="66" r:id="rId13"/>
    <sheet name="18年新区区本级支出表（政府经济分类）" sheetId="67" r:id="rId14"/>
    <sheet name="18年新区区本级支出表（部门经济分类）" sheetId="68" r:id="rId15"/>
    <sheet name="18年基本支出表（功能分类）" sheetId="48" r:id="rId16"/>
    <sheet name="18年基本支出表（政府经济分类）" sheetId="55" r:id="rId17"/>
    <sheet name="18年基本支出表（部门经济分类）" sheetId="53" r:id="rId18"/>
    <sheet name="18年本级基本支出表（功能分类）" sheetId="69" r:id="rId19"/>
    <sheet name="18年本级基本支出表（政府经济分类）" sheetId="70" r:id="rId20"/>
    <sheet name="18年本级基本支出表（部门经济分类）" sheetId="71" r:id="rId21"/>
    <sheet name="18年专项转移支付支出（功能分类）" sheetId="41" r:id="rId22"/>
    <sheet name="18年专项转移支付支出（政府经济分类）" sheetId="56" r:id="rId23"/>
    <sheet name="18年专项转移支付支出（部门经济分类）" sheetId="42" r:id="rId24"/>
    <sheet name="2018年税收返还及转移支付计划表" sheetId="25" r:id="rId25"/>
    <sheet name="17年政府性基金收入表" sheetId="18" r:id="rId26"/>
    <sheet name="17年政府性基金支出表 " sheetId="32" r:id="rId27"/>
    <sheet name="18年政府性基金收入预算表" sheetId="72" r:id="rId28"/>
    <sheet name="18年政府性基金支处预算表 " sheetId="21" r:id="rId29"/>
    <sheet name="2018年政府性基金转移支付表" sheetId="27" r:id="rId30"/>
    <sheet name="17年国有资本经营收入表" sheetId="17" r:id="rId31"/>
    <sheet name="17年国有资本经营支出表" sheetId="73" r:id="rId32"/>
    <sheet name="18年国有资本经营预算收入预算表" sheetId="74" r:id="rId33"/>
    <sheet name="18年国有资本经营预算支出预算表 " sheetId="22" r:id="rId34"/>
    <sheet name="2018年国有资本经营转移支付" sheetId="75" r:id="rId35"/>
    <sheet name="17年社会保险基金收入表" sheetId="76" r:id="rId36"/>
    <sheet name="17年社会保险基金支出表" sheetId="19" r:id="rId37"/>
    <sheet name="18年社会保险基金收入预算表 " sheetId="77" r:id="rId38"/>
    <sheet name="18年社会保险基金支出预算表" sheetId="24" r:id="rId39"/>
    <sheet name="17年底政府性债务余额情况表" sheetId="20" r:id="rId40"/>
    <sheet name="17年底政府性债务余额变动情况表" sheetId="33" r:id="rId41"/>
    <sheet name="17年政府一般债务限额和余额情况表" sheetId="58" r:id="rId42"/>
    <sheet name="17年专项债务限额和余额情况表" sheetId="59" r:id="rId43"/>
    <sheet name="18年初一般债务限额及期初余额" sheetId="78" r:id="rId44"/>
    <sheet name="18年专项债务限额及期初余额" sheetId="79" r:id="rId45"/>
  </sheets>
  <definedNames>
    <definedName name="_xlnm.Print_Titles" localSheetId="15">'18年基本支出表（功能分类）'!$2:$3</definedName>
    <definedName name="_xlnm.Print_Titles" localSheetId="5">'18年收入表'!$2:$4</definedName>
    <definedName name="_xlnm.Print_Titles" localSheetId="11">'18年支出表（部门经济分类）'!$A:A</definedName>
    <definedName name="_xlnm.Print_Titles" localSheetId="9">'18年支出表（功能分类）'!$2:$3</definedName>
    <definedName name="_xlnm.Print_Titles" localSheetId="21">'18年专项转移支付支出（功能分类）'!$2:$3</definedName>
    <definedName name="_xlnm.Print_Titles" localSheetId="10">'18年支出表（政府经济分类）'!$A:$A</definedName>
    <definedName name="_xlnm.Print_Titles" localSheetId="7">'18年本级收入表'!$2:$4</definedName>
    <definedName name="_xlnm.Print_Titles" localSheetId="12">'18年新区区本级支出表（功能分类）'!$2:$3</definedName>
    <definedName name="_xlnm.Print_Titles" localSheetId="13">'18年新区区本级支出表（政府经济分类）'!$A:$A</definedName>
    <definedName name="_xlnm.Print_Titles" localSheetId="14">'18年新区区本级支出表（部门经济分类）'!$A:A</definedName>
    <definedName name="_xlnm.Print_Titles" localSheetId="18">'18年本级基本支出表（功能分类）'!$2:$3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<sst xmlns="http://schemas.openxmlformats.org/spreadsheetml/2006/main" count="813">
  <si>
    <t>目    录</t>
  </si>
  <si>
    <t>一、一般公共预算报表</t>
  </si>
  <si>
    <t>1、2017年铜川市新区一般公共预算收入执行情况表…………………………………（表一）</t>
  </si>
  <si>
    <t>2、2017年铜川市新区一般公共预算支出执行情况表…………………………………（表二）</t>
  </si>
  <si>
    <t>3、2017年铜川市新区区本级一般公共预算收入执行情况表…………………………（表三）</t>
  </si>
  <si>
    <t>4、2017年铜川市新区区本级一般公共预算支出执行情况表…………………………（表四）</t>
  </si>
  <si>
    <t>5、2018年铜川市新区一般公共预算收入预算表………………………………………（表五）</t>
  </si>
  <si>
    <t>6、2018年铜川市新区一般公共预算支出预算表………………………………………（表六）</t>
  </si>
  <si>
    <t>7、2018年铜川市新区区本级一般公共预算收入预算表………………………………（表七）</t>
  </si>
  <si>
    <t>8、2018年铜川市新区区本级一般公共预算支出预算表………………………………（表八）</t>
  </si>
  <si>
    <t>9、2018年铜川市新区一般公共预算支出预算表（功能分类）………………………（表九）</t>
  </si>
  <si>
    <t>10、2018年铜川市新区一般公共预算支出预算表（政府经济分类）…………………（表十）</t>
  </si>
  <si>
    <t>11、2018年铜川市新区一般公共预算支出预算表（部门经济分类）…………………（表十一）</t>
  </si>
  <si>
    <t>12、2018年铜川市新区区本级一般公共预算支出预算表（功能分类）…………………（表十二）</t>
  </si>
  <si>
    <t>13、2018年铜川市新区区本级一般公共预算支出预算表（政府经济分类）……………（表十三）</t>
  </si>
  <si>
    <t>14、2018年铜川市新区区本级一般公共预算支出预算表（部门经济分类）……………（表十四）</t>
  </si>
  <si>
    <t>15、2018年铜川市新区一般公共预算基本支出预算表（功能分类）………………  （表十五）</t>
  </si>
  <si>
    <t>16、2018年铜川市新区一般公共预算基本支出预算表（政府经济分类）…… …… （表十六）</t>
  </si>
  <si>
    <t>17、2018年铜川市新区一般公共预算基本支出预算表（部门经济分类）…… …… （表十七）</t>
  </si>
  <si>
    <t>18、2018年铜川市新区区本级一般公共预算基本支出预算表（功能分类）…………（表十八）</t>
  </si>
  <si>
    <t>19、2018年铜川市新区区本级一般公共预算基本支出预算表（政府经济分类）……（表十九）</t>
  </si>
  <si>
    <t>20、2018年铜川市新区区本级一般公共预算基本支出预算表（部门经济分类）……（表二十）</t>
  </si>
  <si>
    <t>21、2018年铜川市新区市下专项转移支付支出预算表（功能分类）…………………（表二十一）</t>
  </si>
  <si>
    <t>22、2018年铜川市新区市下专项转移支付支出预算表（政府经济分类）……………（表二十二）</t>
  </si>
  <si>
    <t>23、2018年铜川市新区市下专项转移支付支出预算表（部门经济分类）……………（表二十三）</t>
  </si>
  <si>
    <t>24、2018年铜川市新区一般公共预算中省市税收返还及转移支付预算表……… … （表二十四）</t>
  </si>
  <si>
    <t>二、政府性基金预算报表</t>
  </si>
  <si>
    <t>1、2017年铜川市新区政府性基金收入执行情况表…………………………………（表二十五）</t>
  </si>
  <si>
    <t>2、2017年铜川市新区政府性基金支出执行情况表…………………………………（表二十六）</t>
  </si>
  <si>
    <t>3、2018年铜川市新区政府性基金收入预算表………………………………………（表二十七）</t>
  </si>
  <si>
    <t>4、2018年铜川市新区政府性基金支出预算表………………………………………（表二十八）</t>
  </si>
  <si>
    <t>5、2018年铜川市新区政府性基金转移支付预算表………………………………  （表二十九）</t>
  </si>
  <si>
    <t>三、国有资本经营预算报表</t>
  </si>
  <si>
    <t>1、2017年铜川市新区国有资本经营预算收入执行情况表…………………………（表三十）</t>
  </si>
  <si>
    <t>2、2017年铜川市新区国有资本经营预算支出执行情况表…………………………（表三十一）</t>
  </si>
  <si>
    <t>3、2018年铜川市新区国有资本经营预算收入预算表………………………………（表三十二）</t>
  </si>
  <si>
    <t>4、2018年铜川市新区国有资本经营预算支出预算表………………………………（表三十三）</t>
  </si>
  <si>
    <t>5、2018年铜川市新区国有资本经营预算转移支付预算表…………………………（表三十四）</t>
  </si>
  <si>
    <t>四、社会保险基金预算报表</t>
  </si>
  <si>
    <t>1、2017年铜川市新区社会保险基金收入执行情况表………………………………（表三十五）</t>
  </si>
  <si>
    <t>2、2017年铜川市新区社会保险基金支出执行情况表………………………………（表三十六）</t>
  </si>
  <si>
    <t>3、2018年铜川市新区社会保险基金收入预算表……………………………………（表三十七）</t>
  </si>
  <si>
    <t>4、2018年铜川市新区社会保险基金支出预算表……………………………………（表三十八）</t>
  </si>
  <si>
    <t>五、政府性债务报表</t>
  </si>
  <si>
    <t>1、2017年底铜川市新区政府性债务余额情况表…………………………………（表三十九）</t>
  </si>
  <si>
    <t>2、2017年底铜川市新区政府性债务余额变动情况表……………………………（表四十）</t>
  </si>
  <si>
    <t>3、2017年铜川市新区政府一般债务限额和余额情况统计表……………………（表四十一）</t>
  </si>
  <si>
    <t>4、2017年铜川市新区政府专项债务限额和余额情况统计表……………………（表四十二）</t>
  </si>
  <si>
    <t>5、2018年铜川市新区政府一般债务限额和余额预算表…………………………（表四十三）</t>
  </si>
  <si>
    <t>6、2018年铜川市新区政府专项债务限额和余额预算表…………………………（表四十四）</t>
  </si>
  <si>
    <t>2017年铜川市新区一般公共预算收入执行情况表</t>
  </si>
  <si>
    <t>表一</t>
  </si>
  <si>
    <t>单位：万元</t>
  </si>
  <si>
    <t>项        目</t>
  </si>
  <si>
    <r>
      <rPr>
        <sz val="12"/>
        <rFont val="Times New Roman"/>
        <charset val="134"/>
      </rPr>
      <t xml:space="preserve"> 2016</t>
    </r>
    <r>
      <rPr>
        <sz val="12"/>
        <rFont val="宋体"/>
        <charset val="134"/>
      </rPr>
      <t>年
决算数</t>
    </r>
  </si>
  <si>
    <r>
      <rPr>
        <sz val="12"/>
        <rFont val="Times New Roman"/>
        <charset val="134"/>
      </rPr>
      <t xml:space="preserve"> 2017</t>
    </r>
    <r>
      <rPr>
        <sz val="12"/>
        <rFont val="宋体"/>
        <charset val="134"/>
      </rPr>
      <t>年
调整预算数</t>
    </r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</si>
  <si>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
执行数</t>
    </r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</si>
  <si>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年执行数比调整预算</t>
    </r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</si>
  <si>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年执行数比上年</t>
    </r>
  </si>
  <si>
    <t>备注</t>
  </si>
  <si>
    <r>
      <rPr>
        <sz val="10"/>
        <rFont val="宋体"/>
        <charset val="134"/>
      </rPr>
      <t>占调整预算的</t>
    </r>
    <r>
      <rPr>
        <sz val="10"/>
        <rFont val="Times New Roman"/>
        <charset val="134"/>
      </rPr>
      <t>%</t>
    </r>
  </si>
  <si>
    <t>增减额</t>
  </si>
  <si>
    <r>
      <rPr>
        <sz val="12"/>
        <rFont val="宋体"/>
        <charset val="134"/>
      </rPr>
      <t>增长</t>
    </r>
    <r>
      <rPr>
        <sz val="12"/>
        <rFont val="Times New Roman"/>
        <charset val="134"/>
      </rPr>
      <t>%</t>
    </r>
  </si>
  <si>
    <t>一、税收收入</t>
  </si>
  <si>
    <t>其中：增值税</t>
  </si>
  <si>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营业税</t>
    </r>
  </si>
  <si>
    <t xml:space="preserve">      企业所得税</t>
  </si>
  <si>
    <t xml:space="preserve">      个人所得税</t>
  </si>
  <si>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资源税</t>
    </r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</si>
  <si>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</si>
  <si>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</si>
  <si>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</si>
  <si>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</si>
  <si>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</si>
  <si>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城市维护建设税</t>
    </r>
  </si>
  <si>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耕地占用</t>
    </r>
    <r>
      <rPr>
        <sz val="12"/>
        <rFont val="宋体"/>
        <charset val="134"/>
      </rPr>
      <t>税</t>
    </r>
  </si>
  <si>
    <t xml:space="preserve">      契税</t>
  </si>
  <si>
    <t>二、非税收入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</si>
  <si>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</si>
  <si>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</si>
  <si>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</si>
  <si>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国有资本经营收入</t>
  </si>
  <si>
    <t xml:space="preserve">        国有资源（资产）有偿使用收入</t>
  </si>
  <si>
    <t xml:space="preserve">      其他收入</t>
  </si>
  <si>
    <t>一般公共预算收入合计</t>
  </si>
  <si>
    <t>2017年铜川市新区一般公共预算支出执行情况表</t>
  </si>
  <si>
    <t>表二</t>
  </si>
  <si>
    <r>
      <rPr>
        <b/>
        <sz val="10"/>
        <rFont val="宋体"/>
        <charset val="134"/>
      </rPr>
      <t>项</t>
    </r>
    <r>
      <rPr>
        <b/>
        <sz val="12"/>
        <rFont val="Times New Roman"/>
        <charset val="134"/>
      </rPr>
      <t xml:space="preserve">                     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</si>
  <si>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134"/>
      </rPr>
      <t>2016</t>
    </r>
    <r>
      <rPr>
        <b/>
        <sz val="12"/>
        <rFont val="宋体"/>
        <charset val="134"/>
      </rPr>
      <t>年决算数</t>
    </r>
  </si>
  <si>
    <r>
      <rPr>
        <b/>
        <sz val="12"/>
        <rFont val="Times New Roman"/>
        <charset val="134"/>
      </rPr>
      <t>2017</t>
    </r>
    <r>
      <rPr>
        <b/>
        <sz val="12"/>
        <rFont val="宋体"/>
        <charset val="134"/>
      </rPr>
      <t>年执行数</t>
    </r>
  </si>
  <si>
    <r>
      <rPr>
        <b/>
        <sz val="12"/>
        <rFont val="Times New Roman"/>
        <charset val="134"/>
      </rPr>
      <t>2017</t>
    </r>
    <r>
      <rPr>
        <b/>
        <sz val="12"/>
        <rFont val="宋体"/>
        <charset val="134"/>
      </rPr>
      <t>年执行数比上年</t>
    </r>
  </si>
  <si>
    <r>
      <rPr>
        <b/>
        <sz val="12"/>
        <rFont val="宋体"/>
        <charset val="134"/>
      </rPr>
      <t>增长</t>
    </r>
    <r>
      <rPr>
        <b/>
        <sz val="12"/>
        <rFont val="Times New Roman"/>
        <charset val="134"/>
      </rPr>
      <t>%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</si>
  <si>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</si>
  <si>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</si>
  <si>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</si>
  <si>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</si>
  <si>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</si>
  <si>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</si>
  <si>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</si>
  <si>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</si>
  <si>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</si>
  <si>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</si>
  <si>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</si>
  <si>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</si>
  <si>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</si>
  <si>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</si>
  <si>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</si>
  <si>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</si>
  <si>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</si>
  <si>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十八、国债还本付息支出</t>
  </si>
  <si>
    <t>十九、债务发行费用支出</t>
  </si>
  <si>
    <t>二十、其他支出</t>
  </si>
  <si>
    <t>支  出  合  计</t>
  </si>
  <si>
    <t>2017年铜川市新区区本级一般公共预算收入执行情况表</t>
  </si>
  <si>
    <t>表三</t>
  </si>
  <si>
    <t>2017年铜川市新区区本级一般公共预算支出执行情况表</t>
  </si>
  <si>
    <t>表四</t>
  </si>
  <si>
    <t>2018年铜川市新区一般公共预算收入预算表</t>
  </si>
  <si>
    <t>表五</t>
  </si>
  <si>
    <t>项  目</t>
  </si>
  <si>
    <t>2017年执行数</t>
  </si>
  <si>
    <t>2018年预算数</t>
  </si>
  <si>
    <t>2018年预算比上年+、-%</t>
  </si>
  <si>
    <t xml:space="preserve">      增值税</t>
  </si>
  <si>
    <t xml:space="preserve">      营业税</t>
  </si>
  <si>
    <t xml:space="preserve">      资源税</t>
  </si>
  <si>
    <t xml:space="preserve">      城市维护建设税</t>
  </si>
  <si>
    <t xml:space="preserve">      耕地占用税</t>
  </si>
  <si>
    <t xml:space="preserve">      环保税</t>
  </si>
  <si>
    <t xml:space="preserve">      水资源税</t>
  </si>
  <si>
    <t xml:space="preserve">      国有资源（资产）有偿使用收入</t>
  </si>
  <si>
    <t>收入合计</t>
  </si>
  <si>
    <t xml:space="preserve">           同口径增长</t>
  </si>
  <si>
    <t>转移性收入</t>
  </si>
  <si>
    <t xml:space="preserve">  上级补助收入</t>
  </si>
  <si>
    <t xml:space="preserve">    税收返还补助</t>
  </si>
  <si>
    <t xml:space="preserve">    各类转移支付补助</t>
  </si>
  <si>
    <t xml:space="preserve">    专项转移支付收入</t>
  </si>
  <si>
    <t xml:space="preserve"> 调入资金</t>
  </si>
  <si>
    <t xml:space="preserve">   新增债券资金</t>
  </si>
  <si>
    <t xml:space="preserve">   政府性基金预算调入</t>
  </si>
  <si>
    <t xml:space="preserve">   财政存量资金调入</t>
  </si>
  <si>
    <t>上年结转</t>
  </si>
  <si>
    <t>收入总计</t>
  </si>
  <si>
    <t>2021年铜川市耀州区一般公共预算收支计划草案总表</t>
  </si>
  <si>
    <t>2018年铜川市新区一般公共预算支出预算表</t>
  </si>
  <si>
    <t>表六</t>
  </si>
  <si>
    <t xml:space="preserve">      单位：万元</t>
  </si>
  <si>
    <t>项              目</t>
  </si>
  <si>
    <t>2017年
预算数</t>
  </si>
  <si>
    <t>财力预算数</t>
  </si>
  <si>
    <t>预下专项转移支付数</t>
  </si>
  <si>
    <t>小计</t>
  </si>
  <si>
    <t>八、医疗卫生支出</t>
  </si>
  <si>
    <t>十六、住房保障</t>
  </si>
  <si>
    <t>十九、其他支出</t>
  </si>
  <si>
    <t>支 出 合 计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</si>
  <si>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加：专项上解</t>
    </r>
  </si>
  <si>
    <t>支  出  总  计</t>
  </si>
  <si>
    <t>2018年铜川市新区区本级一般公共预算收入预算表</t>
  </si>
  <si>
    <t>表七</t>
  </si>
  <si>
    <t>2018年铜川市新区区本级一般公共预算支出预算表</t>
  </si>
  <si>
    <t>表八</t>
  </si>
  <si>
    <t>2018年铜川市新区一般公共预算支出预算表（功能分类）</t>
  </si>
  <si>
    <t>表九</t>
  </si>
  <si>
    <t>科目名称</t>
  </si>
  <si>
    <r>
      <rPr>
        <b/>
        <sz val="11"/>
        <rFont val="Times New Roman"/>
        <charset val="134"/>
      </rPr>
      <t>2018</t>
    </r>
    <r>
      <rPr>
        <b/>
        <sz val="11"/>
        <rFont val="宋体"/>
        <charset val="134"/>
      </rPr>
      <t>年预算</t>
    </r>
  </si>
  <si>
    <t>合计</t>
  </si>
  <si>
    <t>一般公共服务支出</t>
  </si>
  <si>
    <t xml:space="preserve">    政府办公厅（室）及相关机构事务</t>
  </si>
  <si>
    <t xml:space="preserve">        行政运行</t>
  </si>
  <si>
    <t xml:space="preserve">    专项业务活动</t>
  </si>
  <si>
    <t xml:space="preserve">        信访事务</t>
  </si>
  <si>
    <t xml:space="preserve">    其他政府办公厅（室）及相关机构事务支出</t>
  </si>
  <si>
    <t xml:space="preserve">    发展与改革事务</t>
  </si>
  <si>
    <t xml:space="preserve">    其他发展与改革事务支出</t>
  </si>
  <si>
    <t xml:space="preserve">    统计信息事务</t>
  </si>
  <si>
    <t xml:space="preserve">    专项普查活动</t>
  </si>
  <si>
    <t xml:space="preserve">    统计抽样调查</t>
  </si>
  <si>
    <t xml:space="preserve">  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</si>
  <si>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</si>
  <si>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</si>
  <si>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</si>
  <si>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  税收事务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</si>
  <si>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其他税收事务</t>
    </r>
  </si>
  <si>
    <t xml:space="preserve">    人力资源事务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</si>
  <si>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公务员考核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</si>
  <si>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其他人力资源事务支出</t>
    </r>
  </si>
  <si>
    <t xml:space="preserve">    纪检监察事务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</si>
  <si>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其他纪检监察事务支出</t>
    </r>
  </si>
  <si>
    <t xml:space="preserve">    商贸事务</t>
  </si>
  <si>
    <t xml:space="preserve">        招商引资</t>
  </si>
  <si>
    <t xml:space="preserve">    其他商贸事务支出</t>
  </si>
  <si>
    <t xml:space="preserve">  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</si>
  <si>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</si>
  <si>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</si>
  <si>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</si>
  <si>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</si>
  <si>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质量技术监督与检验检疫事务</t>
    </r>
  </si>
  <si>
    <t xml:space="preserve">    其他质量技术监督与检验检疫事务</t>
  </si>
  <si>
    <t xml:space="preserve">    组织事务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</si>
  <si>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其他组织事务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</si>
  <si>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其他共产党事务支出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</si>
  <si>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其他共产党事务支出</t>
    </r>
  </si>
  <si>
    <t xml:space="preserve">        一般行政管理事务</t>
  </si>
  <si>
    <t xml:space="preserve">    其他一般公共服务支出</t>
  </si>
  <si>
    <t xml:space="preserve">        其他一般公共服务支出</t>
  </si>
  <si>
    <t>国防支出</t>
  </si>
  <si>
    <t xml:space="preserve">    国防动员</t>
  </si>
  <si>
    <t xml:space="preserve">        预备役部队</t>
  </si>
  <si>
    <r>
      <rPr>
        <sz val="11"/>
        <rFont val="Times New Roman"/>
        <charset val="134"/>
      </rPr>
      <t xml:space="preserve">       </t>
    </r>
    <r>
      <rPr>
        <sz val="11"/>
        <rFont val="宋体"/>
        <charset val="134"/>
      </rPr>
      <t>兵役征集</t>
    </r>
  </si>
  <si>
    <t>公共安全支出</t>
  </si>
  <si>
    <t xml:space="preserve">    武装警察</t>
  </si>
  <si>
    <t xml:space="preserve">        内卫</t>
  </si>
  <si>
    <t xml:space="preserve">        消防</t>
  </si>
  <si>
    <t xml:space="preserve">    公安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</si>
  <si>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其他公安支出</t>
    </r>
  </si>
  <si>
    <t xml:space="preserve">        拘押收教场所管理</t>
  </si>
  <si>
    <t xml:space="preserve">    检察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</si>
  <si>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其他检察支出</t>
    </r>
  </si>
  <si>
    <t xml:space="preserve">    法院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</si>
  <si>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其他法院支出</t>
    </r>
  </si>
  <si>
    <t xml:space="preserve">    司法</t>
  </si>
  <si>
    <t xml:space="preserve">  其他公共安全支出</t>
  </si>
  <si>
    <t xml:space="preserve">    其他公共安全支出</t>
  </si>
  <si>
    <t>教育支出</t>
  </si>
  <si>
    <t xml:space="preserve">    教育管理事务</t>
  </si>
  <si>
    <t xml:space="preserve">    普通教育</t>
  </si>
  <si>
    <t xml:space="preserve">        学前教育</t>
  </si>
  <si>
    <t xml:space="preserve">        小学教育</t>
  </si>
  <si>
    <t xml:space="preserve">        初中教育</t>
  </si>
  <si>
    <t xml:space="preserve">        高中教育</t>
  </si>
  <si>
    <t xml:space="preserve">        其他普通教育支出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</si>
  <si>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职业教育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</si>
  <si>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其他职业教育支出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</si>
  <si>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成人教育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</si>
  <si>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其他成人教育支出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</si>
  <si>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广播电视教育</t>
    </r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</si>
  <si>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其他广播电视教育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</si>
  <si>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教育费附加安排的支出</t>
    </r>
  </si>
  <si>
    <t xml:space="preserve">        其他教育费附加安排的支出</t>
  </si>
  <si>
    <t>科学技术支出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</si>
  <si>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其他科学技术支出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</si>
  <si>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其他科学技术支出</t>
    </r>
  </si>
  <si>
    <t>文化体育与传媒支出</t>
  </si>
  <si>
    <t xml:space="preserve">    文化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</si>
  <si>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文化活动</t>
    </r>
  </si>
  <si>
    <t xml:space="preserve">    其他文化支出</t>
  </si>
  <si>
    <t xml:space="preserve">    文物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</si>
  <si>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文物保护</t>
    </r>
  </si>
  <si>
    <t xml:space="preserve">        博物馆</t>
  </si>
  <si>
    <t xml:space="preserve">    新闻出版广播影视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</si>
  <si>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电视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</si>
  <si>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电影</t>
    </r>
  </si>
  <si>
    <t xml:space="preserve">        其他新闻出版广播影视支出</t>
  </si>
  <si>
    <t xml:space="preserve">    其他文化体育与传媒支出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</si>
  <si>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其他文化体育与传媒支出</t>
    </r>
  </si>
  <si>
    <t>社会保障和就业支出</t>
  </si>
  <si>
    <t xml:space="preserve">    人力资源和社会保障管理事务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</si>
  <si>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</si>
  <si>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其他人力资源和社会保障管理事务</t>
    </r>
  </si>
  <si>
    <t xml:space="preserve">    民政管理事务</t>
  </si>
  <si>
    <t xml:space="preserve">        老龄事务</t>
  </si>
  <si>
    <t xml:space="preserve">        基层政权和社区建设</t>
  </si>
  <si>
    <t xml:space="preserve">        其他民政管理事务支出</t>
  </si>
  <si>
    <t xml:space="preserve">    行政事业单位离退休</t>
  </si>
  <si>
    <t xml:space="preserve">        离退休人员管理机构</t>
  </si>
  <si>
    <t xml:space="preserve">        其他行政事业单位离退休支出</t>
  </si>
  <si>
    <t xml:space="preserve">  就业补助</t>
  </si>
  <si>
    <t xml:space="preserve">    其他就业补助</t>
  </si>
  <si>
    <t xml:space="preserve">    抚恤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</si>
  <si>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死亡抚恤</t>
    </r>
  </si>
  <si>
    <t xml:space="preserve">        在乡复员、退伍军人生活补助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</si>
  <si>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义务兵优待金</t>
    </r>
  </si>
  <si>
    <t xml:space="preserve">        其他优抚支出</t>
  </si>
  <si>
    <t xml:space="preserve">    退役安置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</si>
  <si>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退役士兵安置</t>
    </r>
  </si>
  <si>
    <t xml:space="preserve">    社会福利</t>
  </si>
  <si>
    <t xml:space="preserve">    儿童福利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</si>
  <si>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其他社会福利支出</t>
    </r>
  </si>
  <si>
    <t xml:space="preserve">    残疾人事业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</si>
  <si>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残疾人康复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</si>
  <si>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残疾人就业和扶贫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</si>
  <si>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残疾人生活和护理补贴</t>
    </r>
  </si>
  <si>
    <t xml:space="preserve">        其他残疾人事业支出</t>
  </si>
  <si>
    <t xml:space="preserve">  自然灾害生活救助</t>
  </si>
  <si>
    <t xml:space="preserve">    其他自然灾害生活救助</t>
  </si>
  <si>
    <t xml:space="preserve">    最低生活保障</t>
  </si>
  <si>
    <t xml:space="preserve">        城市最低生活保障金支出</t>
  </si>
  <si>
    <t xml:space="preserve">        农村最低生活保障金支出</t>
  </si>
  <si>
    <t xml:space="preserve">  临时救助</t>
  </si>
  <si>
    <t xml:space="preserve">    临时救助支出</t>
  </si>
  <si>
    <t xml:space="preserve">    特困人员救助供养</t>
  </si>
  <si>
    <t xml:space="preserve">        农村特困人员救助供养支出</t>
  </si>
  <si>
    <t xml:space="preserve">    其他生活救助</t>
  </si>
  <si>
    <t xml:space="preserve">        其他农村生活救助</t>
  </si>
  <si>
    <t xml:space="preserve">    财政对基本养老保险基金的补助</t>
  </si>
  <si>
    <t xml:space="preserve">        财政对城乡居民基本养老保险基金的补助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</si>
  <si>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财政对其他基本养老保险基金的补助</t>
    </r>
  </si>
  <si>
    <t xml:space="preserve">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</si>
  <si>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</si>
  <si>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</si>
  <si>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    财政对生育保险基金的补助</t>
  </si>
  <si>
    <t xml:space="preserve">        其他财政对社会保险基金的补助</t>
  </si>
  <si>
    <t xml:space="preserve">    其他社会保障和就业支出</t>
  </si>
  <si>
    <t xml:space="preserve">        其他社会保障和就业支出</t>
  </si>
  <si>
    <t>医疗卫生与计划生育支出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</si>
  <si>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医疗卫生与计划生育管理事务</t>
    </r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</si>
  <si>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其他医疗卫生与计划生育管理事务</t>
    </r>
  </si>
  <si>
    <t xml:space="preserve">    基层医疗卫生机构</t>
  </si>
  <si>
    <t xml:space="preserve">        城市社区卫生机构</t>
  </si>
  <si>
    <t xml:space="preserve">        乡镇卫生院</t>
  </si>
  <si>
    <t xml:space="preserve">        其他基层医疗卫生机构支出</t>
  </si>
  <si>
    <t xml:space="preserve">    公共卫生</t>
  </si>
  <si>
    <t xml:space="preserve">        疾病预防控制机构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</si>
  <si>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重大公共卫生专项</t>
    </r>
  </si>
  <si>
    <t xml:space="preserve">        基本公共卫生服务</t>
  </si>
  <si>
    <t xml:space="preserve">        其他公共卫生支出</t>
  </si>
  <si>
    <t xml:space="preserve">    计划生育事务</t>
  </si>
  <si>
    <t xml:space="preserve">        计划生育机构</t>
  </si>
  <si>
    <t xml:space="preserve">        计划生育服务</t>
  </si>
  <si>
    <t xml:space="preserve">        其他计划生育事务支出</t>
  </si>
  <si>
    <t xml:space="preserve">  食品和药品监督管理事务</t>
  </si>
  <si>
    <t xml:space="preserve">    行政运行</t>
  </si>
  <si>
    <t xml:space="preserve">    其他食品和药品监督管理事务</t>
  </si>
  <si>
    <t xml:space="preserve">    行政事业单位医疗</t>
  </si>
  <si>
    <t xml:space="preserve">        行政单位医疗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</si>
  <si>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其他行政事业单位医疗支出</t>
    </r>
  </si>
  <si>
    <t xml:space="preserve">    财政对基本医疗保险基金的补助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</si>
  <si>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财政对新型农村合作医疗基金的补助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</si>
  <si>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财政对城镇居民基本医疗保险基金的补助</t>
    </r>
  </si>
  <si>
    <t>节能环保支出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</si>
  <si>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环境保护管理事务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</si>
  <si>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其他环境保护管理事务支出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</si>
  <si>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污染防治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</si>
  <si>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大气</t>
    </r>
  </si>
  <si>
    <t xml:space="preserve">  自然生态保护</t>
  </si>
  <si>
    <t xml:space="preserve">    生态保护</t>
  </si>
  <si>
    <t xml:space="preserve">    农村环境保护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</si>
  <si>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能源节约利用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</si>
  <si>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能源节约利用</t>
    </r>
  </si>
  <si>
    <t>城乡社区支出</t>
  </si>
  <si>
    <t xml:space="preserve">    城乡社区管理事务</t>
  </si>
  <si>
    <t xml:space="preserve">        城管执法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</si>
  <si>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工程建设管理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</si>
  <si>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其他城乡社区管理事务支出</t>
    </r>
  </si>
  <si>
    <t xml:space="preserve">    城乡社区公共设施</t>
  </si>
  <si>
    <t xml:space="preserve">        其他城乡社区公共设施支出</t>
  </si>
  <si>
    <t xml:space="preserve">    城乡社区环境卫生</t>
  </si>
  <si>
    <t xml:space="preserve">        城乡社区环境卫生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</si>
  <si>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其他城乡社区支出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</si>
  <si>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其他城乡社区支出</t>
    </r>
  </si>
  <si>
    <t>农林水支出</t>
  </si>
  <si>
    <t xml:space="preserve">    农业</t>
  </si>
  <si>
    <t xml:space="preserve">        事业运行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</si>
  <si>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病虫害控制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</si>
  <si>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农业组织化和产业化经营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</si>
  <si>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对高校毕业生到基层任职补助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</si>
  <si>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农产品质量安全</t>
    </r>
  </si>
  <si>
    <t xml:space="preserve">        其他农业支出</t>
  </si>
  <si>
    <t xml:space="preserve">    林业</t>
  </si>
  <si>
    <t xml:space="preserve">        林业事业机构</t>
  </si>
  <si>
    <t xml:space="preserve">        森林培育</t>
  </si>
  <si>
    <t xml:space="preserve">        林业防灾减灾</t>
  </si>
  <si>
    <t xml:space="preserve">        其他林业支出</t>
  </si>
  <si>
    <t xml:space="preserve">    水利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</si>
  <si>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水利工程运行与维护</t>
    </r>
  </si>
  <si>
    <t xml:space="preserve">        防汛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</si>
  <si>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抗旱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</si>
  <si>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农村人畜饮水</t>
    </r>
  </si>
  <si>
    <t xml:space="preserve">        其他水利支出</t>
  </si>
  <si>
    <t xml:space="preserve">    扶贫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</si>
  <si>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一般行政管理事务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</si>
  <si>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农村基础设施建设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</si>
  <si>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生产发展</t>
    </r>
  </si>
  <si>
    <t xml:space="preserve">        其他扶贫支出</t>
  </si>
  <si>
    <t xml:space="preserve">    农村综合改革</t>
  </si>
  <si>
    <t xml:space="preserve">        对村级一事一议的补助</t>
  </si>
  <si>
    <t xml:space="preserve">        对村民委员会和村党支部的补助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</si>
  <si>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其他农村综合改革支出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</si>
  <si>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普惠金融发展支出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</si>
  <si>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农业保险保费补贴</t>
    </r>
  </si>
  <si>
    <t>交通运输支出</t>
  </si>
  <si>
    <t xml:space="preserve">    公路水路运输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</si>
  <si>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公路养护</t>
    </r>
  </si>
  <si>
    <t>资源勘探信息等支出</t>
  </si>
  <si>
    <t xml:space="preserve">    资源勘探开发</t>
  </si>
  <si>
    <t xml:space="preserve">    工业和信息产业监管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</si>
  <si>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工业和信息产业支持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</si>
  <si>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其他工业和信息产业监管支出</t>
    </r>
  </si>
  <si>
    <t xml:space="preserve">    安全生产监管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</si>
  <si>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安全监管监察专项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</si>
  <si>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其他安全生产监管支出</t>
    </r>
  </si>
  <si>
    <t xml:space="preserve">    支持中小企业发展和管理支出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</si>
  <si>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中小企业发展专项</t>
    </r>
  </si>
  <si>
    <t xml:space="preserve">        其他支持中小企业发展和管理支出</t>
  </si>
  <si>
    <t>商业服务业等支出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</si>
  <si>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商业流通事务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</si>
  <si>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其他商业流通事务支出</t>
    </r>
  </si>
  <si>
    <t>国土海洋气象等支出</t>
  </si>
  <si>
    <t xml:space="preserve">    国土资源事务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</si>
  <si>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国土资源规划及管理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</si>
  <si>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</si>
  <si>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其他国土资源事务支出</t>
    </r>
  </si>
  <si>
    <t xml:space="preserve">    气象事务</t>
  </si>
  <si>
    <t xml:space="preserve">        气象服务</t>
  </si>
  <si>
    <t>住房保障支出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</si>
  <si>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保障性安居工程支出</t>
    </r>
  </si>
  <si>
    <t xml:space="preserve">    棚户区改造</t>
  </si>
  <si>
    <t>粮油物资储备支出</t>
  </si>
  <si>
    <t xml:space="preserve">    粮油事务</t>
  </si>
  <si>
    <t>预备费</t>
  </si>
  <si>
    <t>债务付息支出</t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</si>
  <si>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地方政府一般债券付息支出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</si>
  <si>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地方政府一般债券付息支出</t>
    </r>
  </si>
  <si>
    <t>2018年铜川市新区一般公共预算支出预算表（政府经济分类）</t>
  </si>
  <si>
    <t>2018年铜川市新区一般公共预算支出预算表（政府经济分类）（续表一）</t>
  </si>
  <si>
    <t>2018年铜川市新区一般公共预算支出预算表（政府经济分类）（续表二）</t>
  </si>
  <si>
    <t>表十</t>
  </si>
  <si>
    <t>功能科目</t>
  </si>
  <si>
    <t>总计</t>
  </si>
  <si>
    <t>工资福利支出</t>
  </si>
  <si>
    <t>对个人和家庭补助</t>
  </si>
  <si>
    <t>机关商品和服务支出</t>
  </si>
  <si>
    <t>对事业单位的补贴</t>
  </si>
  <si>
    <t>对事业单位资本性补助</t>
  </si>
  <si>
    <t>对企业补助</t>
  </si>
  <si>
    <t>对企业资本性支出</t>
  </si>
  <si>
    <t>债务利息及费用支出</t>
  </si>
  <si>
    <t>机关资本性支出（一）</t>
  </si>
  <si>
    <t>机关资本性支出（二）</t>
  </si>
  <si>
    <t>对社会保障基金补助</t>
  </si>
  <si>
    <t>债务还本支出</t>
  </si>
  <si>
    <t>工资奖金津补贴</t>
  </si>
  <si>
    <t>社会保障缴费</t>
  </si>
  <si>
    <t>住房公积金</t>
  </si>
  <si>
    <t>其他工资福利支出</t>
  </si>
  <si>
    <t>社会福利和救助</t>
  </si>
  <si>
    <t>助学金</t>
  </si>
  <si>
    <t>个人农业生产补贴</t>
  </si>
  <si>
    <t>离退休费</t>
  </si>
  <si>
    <t>其他对个人和家庭补助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</si>
  <si>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</si>
  <si>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</si>
  <si>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</si>
  <si>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</si>
  <si>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</si>
  <si>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</si>
  <si>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</si>
  <si>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</si>
  <si>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</si>
  <si>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其他商品服务支出</t>
  </si>
  <si>
    <t>商品和服务支出</t>
  </si>
  <si>
    <t>其他对事业单位的补助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</si>
  <si>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</si>
  <si>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</si>
  <si>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</si>
  <si>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</si>
  <si>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</si>
  <si>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</si>
  <si>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</si>
  <si>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国内债务付息</t>
  </si>
  <si>
    <t>房屋建筑物构建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</si>
  <si>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</si>
  <si>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</si>
  <si>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</si>
  <si>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</si>
  <si>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</si>
  <si>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</si>
  <si>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对社会保险基金补助</t>
  </si>
  <si>
    <t>国内债务还本</t>
  </si>
  <si>
    <t>2018年铜川市新区一般公共预算支出预算表（部门经济分类）</t>
  </si>
  <si>
    <t>2018年铜川市新区一般公共预算支出预算表（部门经济分类）（续表一）</t>
  </si>
  <si>
    <t>表十一</t>
  </si>
  <si>
    <t>对企业的补贴</t>
  </si>
  <si>
    <t>资本性支出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</si>
  <si>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</si>
  <si>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</si>
  <si>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</si>
  <si>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</si>
  <si>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</si>
  <si>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</si>
  <si>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</si>
  <si>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</si>
  <si>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离休费</t>
  </si>
  <si>
    <t>生活补助</t>
  </si>
  <si>
    <t>办公费</t>
  </si>
  <si>
    <t>取暖费</t>
  </si>
  <si>
    <t>公务交通补贴</t>
  </si>
  <si>
    <t>公务招待费</t>
  </si>
  <si>
    <t>水电费</t>
  </si>
  <si>
    <t>其他对企业的补贴</t>
  </si>
  <si>
    <t>资本金注入</t>
  </si>
  <si>
    <t>办公设备购置</t>
  </si>
  <si>
    <t>土地补偿</t>
  </si>
  <si>
    <t>2018年铜川市新区区本级一般公共预算支出预算表（功能分类）</t>
  </si>
  <si>
    <t>表十二</t>
  </si>
  <si>
    <t>2018年铜川市新区区本级一般公共预算支出预算表（政府经济分类）</t>
  </si>
  <si>
    <t>2018年铜川市新区区本级一般公共预算支出预算表（政府经济分类）（续表一）</t>
  </si>
  <si>
    <t>2018年铜川市新区区本级一般公共预算支出预算表（政府经济分类）（续表二）</t>
  </si>
  <si>
    <t>表十三</t>
  </si>
  <si>
    <t>2018年铜川市新区区本级一般公共预算支出预算表（部门经济分类）</t>
  </si>
  <si>
    <t>2018年铜川市新区区本级一般公共预算支出预算表（部门经济分类）（续表一）</t>
  </si>
  <si>
    <t>表十四</t>
  </si>
  <si>
    <t>2018年铜川市新区一般公共预算基本支出预算表（功能分类）</t>
  </si>
  <si>
    <t>表十五</t>
  </si>
  <si>
    <r>
      <rPr>
        <b/>
        <sz val="11"/>
        <rFont val="Times New Roman"/>
        <charset val="0"/>
      </rPr>
      <t>2018</t>
    </r>
    <r>
      <rPr>
        <b/>
        <sz val="11"/>
        <rFont val="宋体"/>
        <charset val="134"/>
      </rPr>
      <t>年预算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</si>
  <si>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其他税收事务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</si>
  <si>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公务员考核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</si>
  <si>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其他人力资源事务支出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</si>
  <si>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其他纪检监察事务支出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</si>
  <si>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质量技术监督与检验检疫事务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</si>
  <si>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其他组织事务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</si>
  <si>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其他共产党事务支出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</si>
  <si>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其他共产党事务支出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</si>
  <si>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兵役征集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</si>
  <si>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其他公安支出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</si>
  <si>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其他检察支出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</si>
  <si>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其他法院支出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</si>
  <si>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成人教育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</si>
  <si>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其他成人教育支出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</si>
  <si>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其他教育支出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</si>
  <si>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其他教育支出</t>
    </r>
  </si>
  <si>
    <r>
      <rPr>
        <sz val="11"/>
        <rFont val="Times New Roman"/>
        <charset val="134"/>
      </rPr>
      <t xml:space="preserve">         </t>
    </r>
    <r>
      <rPr>
        <sz val="11"/>
        <rFont val="宋体"/>
        <charset val="134"/>
      </rPr>
      <t>其他教育支出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</si>
  <si>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134"/>
      </rPr>
      <t>其他教育支出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</si>
  <si>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教育费附加安排的支出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</si>
  <si>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其他科学技术支出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</si>
  <si>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其他科学技术支出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</si>
  <si>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文化活动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</si>
  <si>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电影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</si>
  <si>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其他文化体育与传媒支出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</si>
  <si>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</si>
  <si>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其他人力资源和社会保障管理事务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</si>
  <si>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死亡抚恤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</si>
  <si>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义务兵优待金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</si>
  <si>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退役士兵安置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</si>
  <si>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其他社会福利支出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</si>
  <si>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残疾人康复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</si>
  <si>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残疾人就业和扶贫</t>
    </r>
  </si>
  <si>
    <t xml:space="preserve">    地方自然灾害生活救助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</si>
  <si>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医疗卫生与计划生育管理事务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</si>
  <si>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134"/>
      </rPr>
      <t>其他医疗卫生与计划生育管理事务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</si>
  <si>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重大公共卫生专项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</si>
  <si>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其他行政事业单位医疗支出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</si>
  <si>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财政对城镇职工基本医疗保险基金的补助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</si>
  <si>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财政对城镇职工基本医疗保险基金的补助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</si>
  <si>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环境保护管理事务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</si>
  <si>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其他环境保护管理事务支出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</si>
  <si>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能源节约利用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</si>
  <si>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能源节约利用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</si>
  <si>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工程建设管理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</si>
  <si>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其他城乡社区管理事务支出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</si>
  <si>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其他城乡社区支出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</si>
  <si>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其他城乡社区支出</t>
    </r>
  </si>
  <si>
    <t xml:space="preserve">        病虫害控制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</si>
  <si>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农产品加工与促销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</si>
  <si>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农产品加工与促销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</si>
  <si>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对高校毕业生到基层任职补助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</si>
  <si>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水利工程运行与维护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</si>
  <si>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抗旱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</si>
  <si>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农村人畜饮水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</si>
  <si>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一般行政管理事务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</si>
  <si>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农村基础设施建设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</si>
  <si>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生产发展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</si>
  <si>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其他农村综合改革支出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</si>
  <si>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普惠金融发展支出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</si>
  <si>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农业保险保费补贴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</si>
  <si>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公路养护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</si>
  <si>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工业和信息产业支持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</si>
  <si>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其他工业和信息产业监管支出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</si>
  <si>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安全监管监察专项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</si>
  <si>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其他安全生产监管支出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</si>
  <si>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中小企业发展专项</t>
    </r>
  </si>
  <si>
    <t xml:space="preserve">    事业流通事务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</si>
  <si>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商业流通事务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</si>
  <si>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其他商业流通事务支出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</si>
  <si>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国土资源规划及管理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</si>
  <si>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土地资源调查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</si>
  <si>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其他国土资源事务支出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</si>
  <si>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保障性安居工程支出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</si>
  <si>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保障性住房租金补贴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</si>
  <si>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保障性住房租金补贴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</si>
  <si>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地方政府一般债券付息支出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</si>
  <si>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地方政府一般债券付息支出</t>
    </r>
  </si>
  <si>
    <t>2018年铜川市新区一般公共预算基本支出预算表（政府经济分类）</t>
  </si>
  <si>
    <t>表十六</t>
  </si>
  <si>
    <t>对事业单位经常性补助</t>
  </si>
  <si>
    <t>离休退休</t>
  </si>
  <si>
    <t>其他对事业单位补助</t>
  </si>
  <si>
    <t>2018年铜川市新区一般公共预算基本支出预算表（部门经济分类）</t>
  </si>
  <si>
    <t>表十七</t>
  </si>
  <si>
    <t>其他对个人和家庭的补助</t>
  </si>
  <si>
    <t>专用材料费</t>
  </si>
  <si>
    <t>2018年铜川市新区区本级一般公共预算基本支出预算表（功能分类）</t>
  </si>
  <si>
    <t>表十八</t>
  </si>
  <si>
    <t>2018年铜川市新区区本级一般公共预算基本支出预算表（政府经济分类）</t>
  </si>
  <si>
    <t>表十九</t>
  </si>
  <si>
    <t>2018年铜川市新区区本级一般公共预算基本支出预算表（部门经济分类）</t>
  </si>
  <si>
    <t>表二十</t>
  </si>
  <si>
    <t>2018年铜川市新区市下专项转移支付支出预算表（功能分类）</t>
  </si>
  <si>
    <t>表二十一</t>
  </si>
  <si>
    <t xml:space="preserve">    其他统计事务支出</t>
  </si>
  <si>
    <t>2018年铜川市新区市下专项转移支付支出预算表（政府经济分类）</t>
  </si>
  <si>
    <t>表二十二</t>
  </si>
  <si>
    <t>对个人家庭的补助</t>
  </si>
  <si>
    <t>对企业单位的补贴</t>
  </si>
  <si>
    <t>其他对个人和家庭补助支出</t>
  </si>
  <si>
    <t>其他商品和服务支出</t>
  </si>
  <si>
    <t>2018年铜川市新区市下专项转移支付支出预算表（部门经济分类）</t>
  </si>
  <si>
    <t>表二十三</t>
  </si>
  <si>
    <t>对个人和家庭补助支出</t>
  </si>
  <si>
    <t>专用设备购置</t>
  </si>
  <si>
    <t>2018年铜川市新区一般公共预算中省市税收返还及转移支付预算表</t>
  </si>
  <si>
    <t>表二十四</t>
  </si>
  <si>
    <t>项     目</t>
  </si>
  <si>
    <t>金    额</t>
  </si>
  <si>
    <t>合     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</si>
  <si>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返还性收入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</si>
  <si>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税收返还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</si>
  <si>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所得税基数返还补助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</si>
  <si>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成品油价格和税费改革补助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</si>
  <si>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增值税调整及营改增基数返还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</si>
  <si>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一般性转移支付支出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</si>
  <si>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均衡性转移支付支出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</si>
  <si>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体制补助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</si>
  <si>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县级基本财力保障机制奖补资金支出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</si>
  <si>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结算补助支出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</si>
  <si>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资源枯竭型城市转移支付补助支出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</si>
  <si>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成品油价格和税费改革转移支付补助支出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</si>
  <si>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基层公检法司转移支付支出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</si>
  <si>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义务教育等转移支付支出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</si>
  <si>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基本养老保险和低保等转移支付支出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</si>
  <si>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调整工资转移补助支出</t>
    </r>
  </si>
  <si>
    <t xml:space="preserve">        企业事业单位划转补助支出</t>
  </si>
  <si>
    <t xml:space="preserve">        其他一般性转移支付支出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</si>
  <si>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新型农村合作医疗等转移支付支出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</si>
  <si>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农村税费改革转移支付支出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</si>
  <si>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固定数额补助支出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</si>
  <si>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</si>
  <si>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t>2017年铜川市新区政府性基金收入执行情况表</t>
  </si>
  <si>
    <t>表二十五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</si>
  <si>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</si>
  <si>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项</t>
    </r>
    <r>
      <rPr>
        <b/>
        <sz val="11"/>
        <rFont val="Times New Roman"/>
        <charset val="134"/>
      </rPr>
      <t xml:space="preserve">                       </t>
    </r>
    <r>
      <rPr>
        <b/>
        <sz val="11"/>
        <rFont val="宋体"/>
        <charset val="134"/>
      </rPr>
      <t>目</t>
    </r>
  </si>
  <si>
    <r>
      <rPr>
        <b/>
        <sz val="12"/>
        <rFont val="Times New Roman"/>
        <charset val="134"/>
      </rPr>
      <t>2017</t>
    </r>
    <r>
      <rPr>
        <b/>
        <sz val="11"/>
        <rFont val="宋体"/>
        <charset val="134"/>
      </rPr>
      <t>年执行数</t>
    </r>
  </si>
  <si>
    <r>
      <rPr>
        <b/>
        <sz val="12"/>
        <rFont val="宋体"/>
        <charset val="134"/>
      </rPr>
      <t>2017年执行数比上年±</t>
    </r>
    <r>
      <rPr>
        <b/>
        <sz val="12"/>
        <rFont val="Times New Roman"/>
        <charset val="134"/>
      </rPr>
      <t>%</t>
    </r>
  </si>
  <si>
    <t>一、地方教育附加收入</t>
  </si>
  <si>
    <t>二、育林基金基金收入</t>
  </si>
  <si>
    <t>三、森林植被恢复费</t>
  </si>
  <si>
    <t>四、残疾人就业保障金收入</t>
  </si>
  <si>
    <t>五、国有土地收益基金收入</t>
  </si>
  <si>
    <t>六、国有土地使用权出让金收入</t>
  </si>
  <si>
    <t>七、城市公用事业附加收入</t>
  </si>
  <si>
    <t>八、城市基础设施配套费收入</t>
  </si>
  <si>
    <t>九、水土保持补偿费收入</t>
  </si>
  <si>
    <t>十、其他政府性基金收入</t>
  </si>
  <si>
    <t>十一、新型墙体材料专项基金收入</t>
  </si>
  <si>
    <t>十二、农业土地开发资金收入</t>
  </si>
  <si>
    <t>收入小计</t>
  </si>
  <si>
    <t>上年结余收入</t>
  </si>
  <si>
    <t>上级补助收入</t>
  </si>
  <si>
    <t>调入资金</t>
  </si>
  <si>
    <t>转贷新增债券收入</t>
  </si>
  <si>
    <t>备注：2017年执行数最终以结算数据为准。</t>
  </si>
  <si>
    <t>2017年铜川市新区政府性基金支出执行情况表</t>
  </si>
  <si>
    <t>表二十六</t>
  </si>
  <si>
    <t>二、教育支出</t>
  </si>
  <si>
    <t>三、文化体育与传媒支出</t>
  </si>
  <si>
    <t>四、社会保障和就业支出</t>
  </si>
  <si>
    <t>五、城乡社区支出</t>
  </si>
  <si>
    <t>六、农林水支出</t>
  </si>
  <si>
    <t>七、交通运输支出</t>
  </si>
  <si>
    <t>八、资源勘探电力信息等支出</t>
  </si>
  <si>
    <t>九、商业服务业等支出</t>
  </si>
  <si>
    <t>十、其他支出</t>
  </si>
  <si>
    <t>十一、债务付息</t>
  </si>
  <si>
    <t>支出小计</t>
  </si>
  <si>
    <t>上解支出</t>
  </si>
  <si>
    <t>补助下级支出</t>
  </si>
  <si>
    <t>调出资金</t>
  </si>
  <si>
    <t>年终结余</t>
  </si>
  <si>
    <t>支出合计</t>
  </si>
  <si>
    <t>2018年铜川市新区政府性基金收入预算表</t>
  </si>
  <si>
    <t>表二十七</t>
  </si>
  <si>
    <r>
      <rPr>
        <b/>
        <sz val="12"/>
        <rFont val="Times New Roman"/>
        <charset val="134"/>
      </rPr>
      <t>2017</t>
    </r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预算数</t>
    </r>
  </si>
  <si>
    <r>
      <rPr>
        <b/>
        <sz val="12"/>
        <rFont val="Times New Roman"/>
        <charset val="134"/>
      </rPr>
      <t>2018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预算数</t>
    </r>
  </si>
  <si>
    <r>
      <rPr>
        <b/>
        <sz val="12"/>
        <rFont val="Times New Roman"/>
        <charset val="134"/>
      </rPr>
      <t>2018</t>
    </r>
    <r>
      <rPr>
        <b/>
        <sz val="12"/>
        <rFont val="宋体"/>
        <charset val="134"/>
      </rPr>
      <t>比上年预算</t>
    </r>
    <r>
      <rPr>
        <b/>
        <sz val="12"/>
        <rFont val="Times New Roman"/>
        <charset val="134"/>
      </rPr>
      <t>+-%</t>
    </r>
  </si>
  <si>
    <t>一、文化事业建设费收入</t>
  </si>
  <si>
    <t>七、农业土地开发资金收入</t>
  </si>
  <si>
    <t>2018年铜川市新区政府性基金支出预算表</t>
  </si>
  <si>
    <t>表二十八</t>
  </si>
  <si>
    <r>
      <rPr>
        <b/>
        <sz val="12"/>
        <rFont val="Times New Roman"/>
        <charset val="134"/>
      </rPr>
      <t>2018</t>
    </r>
    <r>
      <rPr>
        <b/>
        <sz val="12"/>
        <rFont val="宋体"/>
        <charset val="134"/>
      </rPr>
      <t>年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预算数</t>
    </r>
  </si>
  <si>
    <r>
      <rPr>
        <b/>
        <sz val="12"/>
        <rFont val="Times New Roman"/>
        <charset val="134"/>
      </rPr>
      <t>2018</t>
    </r>
    <r>
      <rPr>
        <b/>
        <sz val="12"/>
        <rFont val="宋体"/>
        <charset val="134"/>
      </rPr>
      <t>比上年预算</t>
    </r>
    <r>
      <rPr>
        <b/>
        <sz val="12"/>
        <rFont val="Times New Roman"/>
        <charset val="134"/>
      </rPr>
      <t>±%</t>
    </r>
  </si>
  <si>
    <t>八、资金勘探电力信息等支出</t>
  </si>
  <si>
    <t>2018年铜川市新区政府性基金转移支付预算表</t>
  </si>
  <si>
    <t>表二十九</t>
  </si>
  <si>
    <t>预算科目</t>
  </si>
  <si>
    <t>预算数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</si>
  <si>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政府性基金转移收入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</si>
  <si>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政府性基金上级补助收入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</si>
  <si>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政府性基金省补助计划单列市收入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</si>
  <si>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债务收入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</si>
  <si>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地方政府债务收入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</si>
  <si>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专项债务收入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</si>
  <si>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债务转贷收入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</si>
  <si>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地方政府专项债务转贷收入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</si>
  <si>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政府性基金下级上解收入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</si>
  <si>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政府性基金计划单列市上解省收入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</si>
  <si>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政府性基金上年结余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</si>
  <si>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政府性基金调入资金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</si>
  <si>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</t>
    </r>
    <r>
      <rPr>
        <sz val="12"/>
        <rFont val="宋体"/>
        <charset val="134"/>
      </rPr>
      <t xml:space="preserve">  1.一般公共预算调入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</si>
  <si>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 xml:space="preserve"> 2.调入专项收入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</si>
  <si>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</t>
    </r>
    <r>
      <rPr>
        <sz val="12"/>
        <rFont val="宋体"/>
        <charset val="134"/>
      </rPr>
      <t xml:space="preserve"> 3.其他调入</t>
    </r>
  </si>
  <si>
    <t>收　　入　　总　　计　</t>
  </si>
  <si>
    <t>备注：此表无数据</t>
  </si>
  <si>
    <t>2017年铜川市新区国有资本经营预算收入执行情况表</t>
  </si>
  <si>
    <t>表三十</t>
  </si>
  <si>
    <t>收         入</t>
  </si>
  <si>
    <t>收入数</t>
  </si>
  <si>
    <t>完成预算进度</t>
  </si>
  <si>
    <t>一、利润收入</t>
  </si>
  <si>
    <t>二、其他国有资本经营预算收入</t>
  </si>
  <si>
    <t>2017年铜川市新区国有资本经营预算支出执行情况表</t>
  </si>
  <si>
    <t>表三十一</t>
  </si>
  <si>
    <t>支         出</t>
  </si>
  <si>
    <t>项    目</t>
  </si>
  <si>
    <t>支出数</t>
  </si>
  <si>
    <t>一、城乡社区等支出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</si>
  <si>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公益性设施投资补助支出</t>
    </r>
  </si>
  <si>
    <t>二、资源勘探信息等支出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</si>
  <si>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</si>
  <si>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三、商业服务业等支出</t>
  </si>
  <si>
    <t>四、其他支出</t>
  </si>
  <si>
    <t>转移性支出</t>
  </si>
  <si>
    <t>国有资本经营预算调出资金</t>
  </si>
  <si>
    <t>2018年铜川市新区国有资本经营预算收入预算表</t>
  </si>
  <si>
    <t>表三十二</t>
  </si>
  <si>
    <t>2018年
预算数</t>
  </si>
  <si>
    <t>增长%</t>
  </si>
  <si>
    <t>此表无数据</t>
  </si>
  <si>
    <t>2018年铜川市新区国有资本经营预算支出预算表</t>
  </si>
  <si>
    <t>表三十三</t>
  </si>
  <si>
    <t>2018年铜川市新区国有资本经营转移支付预算表</t>
  </si>
  <si>
    <t>表三十四</t>
  </si>
  <si>
    <t>单位:万元</t>
  </si>
  <si>
    <t>新区</t>
  </si>
  <si>
    <t xml:space="preserve">国有资本经营预算支出 </t>
  </si>
  <si>
    <t>备注：此表无数据。</t>
  </si>
  <si>
    <t>2017年铜川市新区社会保险基金收入执行情况表</t>
  </si>
  <si>
    <t>表三十五</t>
  </si>
  <si>
    <t>上年结余</t>
  </si>
  <si>
    <t>收入</t>
  </si>
  <si>
    <t>执行数</t>
  </si>
  <si>
    <t>一、机关事业单位基本养老保险基金</t>
  </si>
  <si>
    <t>二、城乡居民基本养老保险基金</t>
  </si>
  <si>
    <t>三、城镇职工基本医疗保险基金</t>
  </si>
  <si>
    <t>四、工伤保险基金</t>
  </si>
  <si>
    <t>五、生育保险基金</t>
  </si>
  <si>
    <t>六、失业保险基金</t>
  </si>
  <si>
    <t>七、城镇居民基本医疗保险基金</t>
  </si>
  <si>
    <t>八、其他社会保险基金</t>
  </si>
  <si>
    <t>合  计</t>
  </si>
  <si>
    <t>2017年铜川市新区社会保险基金支出执行情况表</t>
  </si>
  <si>
    <t>表三十六</t>
  </si>
  <si>
    <t>支出</t>
  </si>
  <si>
    <t>累计结余</t>
  </si>
  <si>
    <t>2018年铜川市新区社会保险基金收入预算表</t>
  </si>
  <si>
    <t>表三十七</t>
  </si>
  <si>
    <t>预算收入</t>
  </si>
  <si>
    <r>
      <rPr>
        <sz val="12"/>
        <rFont val="宋体"/>
        <charset val="134"/>
      </rPr>
      <t>二、城乡</t>
    </r>
    <r>
      <rPr>
        <sz val="12"/>
        <rFont val="宋体"/>
        <charset val="134"/>
      </rPr>
      <t>居民基本养老保险基金</t>
    </r>
  </si>
  <si>
    <t xml:space="preserve"> </t>
  </si>
  <si>
    <t>2018年铜川市新区社会保险基金支出预算表</t>
  </si>
  <si>
    <t>表三十八</t>
  </si>
  <si>
    <t>预算支出</t>
  </si>
  <si>
    <t>2017年底铜川市新区政府性债务余额情况表</t>
  </si>
  <si>
    <t>表三十九</t>
  </si>
  <si>
    <t>区域</t>
  </si>
  <si>
    <t>政府债务限额</t>
  </si>
  <si>
    <t>政府性债务合计</t>
  </si>
  <si>
    <t>政府债务</t>
  </si>
  <si>
    <t>政府负有担保责任债务</t>
  </si>
  <si>
    <t>政府可能承担一定救助责任的债务</t>
  </si>
  <si>
    <t>一般债务</t>
  </si>
  <si>
    <t>专项债务</t>
  </si>
  <si>
    <t>2017年底铜川市新区政府性债务余额变动情况表</t>
  </si>
  <si>
    <t>表四十</t>
  </si>
  <si>
    <t>政府或有债务</t>
  </si>
  <si>
    <t>期初余额</t>
  </si>
  <si>
    <t>当期增加</t>
  </si>
  <si>
    <t>当期减少</t>
  </si>
  <si>
    <t>期末余额</t>
  </si>
  <si>
    <t>备注：2017年政府性债务余额变动最终以结算数为准。</t>
  </si>
  <si>
    <t>2017年铜川市新区政府一般债务限额和余额情况统计表</t>
  </si>
  <si>
    <t>表四十一</t>
  </si>
  <si>
    <r>
      <rPr>
        <b/>
        <sz val="12"/>
        <rFont val="宋体"/>
        <charset val="134"/>
      </rPr>
      <t>区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域</t>
    </r>
  </si>
  <si>
    <t>一般债务限额</t>
  </si>
  <si>
    <t>一般债务余额</t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</si>
  <si>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注</t>
    </r>
  </si>
  <si>
    <r>
      <rPr>
        <sz val="12"/>
        <rFont val="宋体"/>
        <charset val="134"/>
      </rPr>
      <t>新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区</t>
    </r>
  </si>
  <si>
    <t>2017年铜川市新区政府专项债务限额和余额情况统计表</t>
  </si>
  <si>
    <t>表四十二</t>
  </si>
  <si>
    <r>
      <rPr>
        <b/>
        <sz val="11"/>
        <rFont val="Times New Roman"/>
        <charset val="134"/>
      </rPr>
      <t>区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域</t>
    </r>
  </si>
  <si>
    <t>专项债务限额</t>
  </si>
  <si>
    <t>专项债务余额</t>
  </si>
  <si>
    <r>
      <rPr>
        <b/>
        <sz val="11"/>
        <rFont val="Times New Roman"/>
        <charset val="134"/>
      </rPr>
      <t>备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注</t>
    </r>
  </si>
  <si>
    <t>2018年铜川市新区政府一般债务限额及余额预算表</t>
  </si>
  <si>
    <t>表四十三</t>
  </si>
  <si>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单位：万元</t>
    </r>
  </si>
  <si>
    <t>政府一般债务限额（年初）</t>
  </si>
  <si>
    <t>政府一般债务期初余额</t>
  </si>
  <si>
    <t>2018年铜川市新区政府专项债务限额及余额预算表</t>
  </si>
  <si>
    <t>表四十四</t>
  </si>
  <si>
    <t>政府专项债务限额</t>
  </si>
  <si>
    <t>政府专项债务期初余额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</si>
</sst>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0.00_);[Red]\(0.00\)"/>
    <numFmt numFmtId="178" formatCode="#,##0_);[Red]\(#,##0\)"/>
    <numFmt numFmtId="179" formatCode="0_);[Red]\(0\)"/>
    <numFmt numFmtId="180" formatCode="0.0%"/>
    <numFmt numFmtId="181" formatCode="0_ "/>
    <numFmt numFmtId="182" formatCode="#,##0_ ;\-#,##0;;"/>
    <numFmt numFmtId="183" formatCode="0;_밀"/>
    <numFmt numFmtId="184" formatCode="0.0_ "/>
  </numFmts>
  <fonts count="70">
    <font>
      <sz val="12"/>
      <name val="宋体"/>
      <charset val="134"/>
    </font>
    <font>
      <sz val="12"/>
      <name val="宋体"/>
      <charset val="134"/>
      <scheme val="major"/>
    </font>
    <font>
      <b/>
      <sz val="20"/>
      <name val="方正小标宋简体"/>
      <charset val="134"/>
    </font>
    <font>
      <sz val="12"/>
      <name val="Times New Roman"/>
      <charset val="0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  <scheme val="major"/>
    </font>
    <font>
      <b/>
      <sz val="12"/>
      <name val="Times New Roman"/>
      <charset val="134"/>
    </font>
    <font>
      <sz val="20"/>
      <name val="方正小标宋简体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6"/>
      <name val="仿宋_GB2312"/>
      <charset val="134"/>
    </font>
    <font>
      <sz val="11"/>
      <color indexed="8"/>
      <name val="宋体"/>
      <charset val="134"/>
    </font>
    <font>
      <sz val="12"/>
      <name val="方正新书宋简体"/>
      <charset val="134"/>
    </font>
    <font>
      <sz val="10"/>
      <name val="Times New Roman"/>
      <charset val="134"/>
    </font>
    <font>
      <sz val="20"/>
      <name val="宋体"/>
      <charset val="134"/>
    </font>
    <font>
      <sz val="9"/>
      <name val="宋体"/>
      <charset val="134"/>
    </font>
    <font>
      <sz val="10"/>
      <name val="黑体"/>
      <charset val="134"/>
    </font>
    <font>
      <sz val="10"/>
      <name val="Helv"/>
      <charset val="134"/>
    </font>
    <font>
      <b/>
      <sz val="10"/>
      <name val="Helv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6"/>
      <name val="方正小标宋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4"/>
      <name val="方正小标宋简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8"/>
      <name val="宋体"/>
      <charset val="134"/>
    </font>
    <font>
      <sz val="8"/>
      <color rgb="FFFF0000"/>
      <name val="宋体"/>
      <charset val="134"/>
    </font>
    <font>
      <sz val="18"/>
      <name val="方正小标宋简体"/>
      <charset val="134"/>
    </font>
    <font>
      <sz val="12"/>
      <name val="Helv"/>
      <charset val="134"/>
    </font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b/>
      <sz val="11"/>
      <color indexed="8"/>
      <name val="黑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49" fillId="0" borderId="0" applyFont="0" applyFill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4" fillId="7" borderId="12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49" fillId="19" borderId="15" applyNumberFormat="0" applyFon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22" fillId="0" borderId="0"/>
    <xf numFmtId="0" fontId="67" fillId="0" borderId="18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4" fillId="23" borderId="17" applyNumberFormat="0" applyAlignment="0" applyProtection="0">
      <alignment vertical="center"/>
    </xf>
    <xf numFmtId="0" fontId="68" fillId="23" borderId="12" applyNumberFormat="0" applyAlignment="0" applyProtection="0">
      <alignment vertical="center"/>
    </xf>
    <xf numFmtId="0" fontId="58" fillId="17" borderId="13" applyNumberFormat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22" fillId="0" borderId="0"/>
    <xf numFmtId="0" fontId="61" fillId="0" borderId="14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20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83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179" fontId="5" fillId="0" borderId="1" xfId="57" applyNumberFormat="1" applyFont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179" fontId="7" fillId="0" borderId="1" xfId="57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55" applyFont="1" applyAlignment="1">
      <alignment horizontal="center" vertical="center"/>
    </xf>
    <xf numFmtId="0" fontId="0" fillId="0" borderId="0" xfId="55" applyFont="1" applyAlignment="1" applyProtection="1">
      <alignment vertical="center"/>
      <protection locked="0"/>
    </xf>
    <xf numFmtId="0" fontId="5" fillId="0" borderId="0" xfId="55" applyFont="1" applyAlignment="1" applyProtection="1">
      <alignment vertical="center"/>
      <protection locked="0"/>
    </xf>
    <xf numFmtId="0" fontId="5" fillId="0" borderId="0" xfId="57" applyFont="1" applyBorder="1" applyAlignment="1">
      <alignment vertical="center"/>
    </xf>
    <xf numFmtId="0" fontId="0" fillId="0" borderId="0" xfId="55" applyFont="1" applyAlignment="1" applyProtection="1">
      <alignment horizontal="right" vertical="center"/>
      <protection locked="0"/>
    </xf>
    <xf numFmtId="0" fontId="9" fillId="0" borderId="1" xfId="57" applyFont="1" applyBorder="1" applyAlignment="1">
      <alignment horizontal="center" vertical="center" wrapText="1"/>
    </xf>
    <xf numFmtId="0" fontId="0" fillId="0" borderId="1" xfId="57" applyFont="1" applyBorder="1" applyAlignment="1">
      <alignment horizontal="center" vertical="center"/>
    </xf>
    <xf numFmtId="179" fontId="5" fillId="0" borderId="1" xfId="57" applyNumberFormat="1" applyFont="1" applyBorder="1" applyAlignment="1">
      <alignment vertical="center"/>
    </xf>
    <xf numFmtId="0" fontId="4" fillId="0" borderId="1" xfId="57" applyFont="1" applyBorder="1" applyAlignment="1">
      <alignment horizontal="center" vertical="center" wrapText="1"/>
    </xf>
    <xf numFmtId="178" fontId="5" fillId="0" borderId="1" xfId="57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1" xfId="57" applyFont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/>
    </xf>
    <xf numFmtId="0" fontId="12" fillId="0" borderId="1" xfId="54" applyNumberFormat="1" applyFont="1" applyBorder="1" applyAlignment="1">
      <alignment horizontal="center" vertical="center"/>
    </xf>
    <xf numFmtId="0" fontId="0" fillId="0" borderId="0" xfId="57" applyFont="1" applyFill="1" applyBorder="1" applyAlignment="1">
      <alignment horizontal="center" vertical="center"/>
    </xf>
    <xf numFmtId="177" fontId="0" fillId="0" borderId="0" xfId="57" applyNumberFormat="1" applyFont="1" applyFill="1" applyBorder="1" applyAlignment="1">
      <alignment horizontal="center" vertical="center"/>
    </xf>
    <xf numFmtId="179" fontId="0" fillId="0" borderId="0" xfId="57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/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57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179" fontId="5" fillId="0" borderId="1" xfId="54" applyNumberFormat="1" applyFont="1" applyBorder="1" applyAlignment="1">
      <alignment horizontal="center" vertical="center"/>
    </xf>
    <xf numFmtId="177" fontId="5" fillId="0" borderId="1" xfId="57" applyNumberFormat="1" applyFont="1" applyFill="1" applyBorder="1" applyAlignment="1">
      <alignment horizontal="center" vertical="center"/>
    </xf>
    <xf numFmtId="179" fontId="5" fillId="0" borderId="1" xfId="57" applyNumberFormat="1" applyFont="1" applyFill="1" applyBorder="1" applyAlignment="1">
      <alignment horizontal="center" vertical="center"/>
    </xf>
    <xf numFmtId="179" fontId="0" fillId="0" borderId="1" xfId="57" applyNumberFormat="1" applyFont="1" applyFill="1" applyBorder="1" applyAlignment="1">
      <alignment horizontal="center" vertical="center"/>
    </xf>
    <xf numFmtId="0" fontId="0" fillId="0" borderId="2" xfId="57" applyFont="1" applyFill="1" applyBorder="1" applyAlignment="1">
      <alignment horizontal="center" vertical="center"/>
    </xf>
    <xf numFmtId="177" fontId="0" fillId="0" borderId="2" xfId="57" applyNumberFormat="1" applyFont="1" applyFill="1" applyBorder="1" applyAlignment="1">
      <alignment horizontal="center" vertical="center"/>
    </xf>
    <xf numFmtId="179" fontId="0" fillId="0" borderId="2" xfId="57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 applyBorder="1" applyAlignment="1">
      <alignment horizontal="right" vertical="center"/>
    </xf>
    <xf numFmtId="181" fontId="4" fillId="0" borderId="1" xfId="52" applyNumberFormat="1" applyFont="1" applyBorder="1" applyAlignment="1">
      <alignment horizontal="center" vertical="center"/>
    </xf>
    <xf numFmtId="181" fontId="0" fillId="0" borderId="1" xfId="52" applyNumberFormat="1" applyFont="1" applyBorder="1" applyAlignment="1">
      <alignment vertical="center"/>
    </xf>
    <xf numFmtId="181" fontId="0" fillId="0" borderId="1" xfId="52" applyNumberFormat="1" applyFont="1" applyBorder="1" applyAlignment="1">
      <alignment horizontal="center" vertical="center"/>
    </xf>
    <xf numFmtId="182" fontId="14" fillId="0" borderId="1" xfId="0" applyNumberFormat="1" applyFont="1" applyFill="1" applyBorder="1" applyAlignment="1" applyProtection="1">
      <alignment horizontal="center" vertical="center"/>
    </xf>
    <xf numFmtId="181" fontId="0" fillId="0" borderId="1" xfId="8" applyNumberFormat="1" applyFont="1" applyBorder="1" applyAlignment="1">
      <alignment horizontal="center" vertical="center"/>
    </xf>
    <xf numFmtId="0" fontId="15" fillId="0" borderId="0" xfId="0" applyFont="1"/>
    <xf numFmtId="181" fontId="0" fillId="0" borderId="1" xfId="52" applyNumberFormat="1" applyFont="1" applyFill="1" applyBorder="1" applyAlignment="1">
      <alignment vertical="center"/>
    </xf>
    <xf numFmtId="181" fontId="4" fillId="0" borderId="1" xfId="8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181" fontId="0" fillId="0" borderId="1" xfId="8" applyNumberFormat="1" applyFont="1" applyBorder="1" applyAlignment="1">
      <alignment vertical="center"/>
    </xf>
    <xf numFmtId="182" fontId="14" fillId="2" borderId="1" xfId="0" applyNumberFormat="1" applyFont="1" applyFill="1" applyBorder="1" applyAlignment="1" applyProtection="1">
      <alignment horizontal="center" vertical="center"/>
    </xf>
    <xf numFmtId="182" fontId="0" fillId="0" borderId="1" xfId="8" applyNumberFormat="1" applyFont="1" applyBorder="1" applyAlignment="1">
      <alignment horizontal="center" vertical="center"/>
    </xf>
    <xf numFmtId="182" fontId="16" fillId="2" borderId="1" xfId="0" applyNumberFormat="1" applyFont="1" applyFill="1" applyBorder="1" applyAlignment="1" applyProtection="1">
      <alignment horizontal="center" vertical="center"/>
    </xf>
    <xf numFmtId="181" fontId="4" fillId="0" borderId="1" xfId="52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0" xfId="0" applyBorder="1"/>
    <xf numFmtId="0" fontId="0" fillId="0" borderId="0" xfId="0" applyFont="1" applyBorder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4" fillId="0" borderId="1" xfId="56" applyFont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/>
    </xf>
    <xf numFmtId="0" fontId="0" fillId="0" borderId="1" xfId="56" applyFont="1" applyBorder="1" applyAlignment="1">
      <alignment horizontal="justify" vertical="center" wrapText="1"/>
    </xf>
    <xf numFmtId="0" fontId="0" fillId="0" borderId="1" xfId="56" applyFont="1" applyBorder="1" applyAlignment="1">
      <alignment horizontal="right" vertical="center" wrapText="1"/>
    </xf>
    <xf numFmtId="0" fontId="0" fillId="0" borderId="1" xfId="56" applyFont="1" applyBorder="1" applyAlignment="1">
      <alignment horizontal="right" vertical="center"/>
    </xf>
    <xf numFmtId="180" fontId="0" fillId="0" borderId="1" xfId="56" applyNumberFormat="1" applyFont="1" applyBorder="1" applyAlignment="1">
      <alignment horizontal="right" vertical="center"/>
    </xf>
    <xf numFmtId="0" fontId="0" fillId="0" borderId="1" xfId="56" applyFont="1" applyBorder="1" applyAlignment="1">
      <alignment horizontal="left" vertical="center" wrapText="1"/>
    </xf>
    <xf numFmtId="0" fontId="4" fillId="0" borderId="1" xfId="56" applyFont="1" applyBorder="1" applyAlignment="1">
      <alignment horizontal="right" vertical="center" wrapText="1"/>
    </xf>
    <xf numFmtId="0" fontId="4" fillId="0" borderId="1" xfId="56" applyFont="1" applyBorder="1" applyAlignment="1">
      <alignment horizontal="right" vertical="center"/>
    </xf>
    <xf numFmtId="180" fontId="4" fillId="0" borderId="1" xfId="56" applyNumberFormat="1" applyFont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83" fontId="0" fillId="0" borderId="1" xfId="56" applyNumberFormat="1" applyFont="1" applyBorder="1" applyAlignment="1">
      <alignment horizontal="right" vertical="center"/>
    </xf>
    <xf numFmtId="0" fontId="0" fillId="0" borderId="1" xfId="56" applyFont="1" applyBorder="1" applyAlignment="1">
      <alignment vertical="center"/>
    </xf>
    <xf numFmtId="0" fontId="0" fillId="0" borderId="1" xfId="56" applyFont="1" applyBorder="1" applyAlignment="1">
      <alignment horizontal="center" vertical="center" wrapText="1"/>
    </xf>
    <xf numFmtId="183" fontId="4" fillId="0" borderId="1" xfId="56" applyNumberFormat="1" applyFont="1" applyBorder="1" applyAlignment="1">
      <alignment horizontal="right" vertical="center"/>
    </xf>
    <xf numFmtId="183" fontId="4" fillId="0" borderId="1" xfId="56" applyNumberFormat="1" applyFont="1" applyBorder="1" applyAlignment="1">
      <alignment horizontal="right" vertical="center" wrapText="1"/>
    </xf>
    <xf numFmtId="0" fontId="0" fillId="0" borderId="0" xfId="0" applyFill="1" applyBorder="1"/>
    <xf numFmtId="0" fontId="2" fillId="0" borderId="0" xfId="0" applyFont="1" applyFill="1" applyAlignment="1">
      <alignment horizontal="center" vertical="center"/>
    </xf>
    <xf numFmtId="0" fontId="0" fillId="0" borderId="1" xfId="56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83" fontId="4" fillId="0" borderId="1" xfId="56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181" fontId="0" fillId="0" borderId="0" xfId="31" applyNumberFormat="1" applyFont="1" applyFill="1" applyBorder="1" applyAlignment="1">
      <alignment vertical="center"/>
    </xf>
    <xf numFmtId="181" fontId="0" fillId="0" borderId="0" xfId="31" applyNumberFormat="1" applyFont="1" applyFill="1" applyBorder="1" applyAlignment="1">
      <alignment horizontal="right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0" fontId="0" fillId="0" borderId="1" xfId="20" applyNumberFormat="1" applyFont="1" applyFill="1" applyBorder="1" applyAlignment="1" applyProtection="1">
      <alignment horizontal="left" vertical="center"/>
    </xf>
    <xf numFmtId="0" fontId="0" fillId="0" borderId="1" xfId="20" applyNumberFormat="1" applyFont="1" applyFill="1" applyBorder="1" applyAlignment="1" applyProtection="1">
      <alignment horizontal="right" vertical="center"/>
    </xf>
    <xf numFmtId="0" fontId="0" fillId="0" borderId="1" xfId="20" applyNumberFormat="1" applyFont="1" applyFill="1" applyBorder="1" applyAlignment="1" applyProtection="1">
      <alignment vertical="center"/>
    </xf>
    <xf numFmtId="0" fontId="4" fillId="0" borderId="1" xfId="20" applyNumberFormat="1" applyFont="1" applyFill="1" applyBorder="1" applyAlignment="1" applyProtection="1">
      <alignment horizontal="right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0" fontId="4" fillId="0" borderId="0" xfId="2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84" fontId="7" fillId="0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/>
    <xf numFmtId="0" fontId="2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8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21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2" fillId="0" borderId="0" xfId="0" applyFont="1"/>
    <xf numFmtId="0" fontId="22" fillId="0" borderId="0" xfId="0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0" xfId="0" applyFont="1" applyFill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2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181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26" fillId="0" borderId="1" xfId="51" applyFont="1" applyBorder="1" applyAlignment="1">
      <alignment horizontal="center" vertical="center" wrapText="1"/>
    </xf>
    <xf numFmtId="0" fontId="26" fillId="0" borderId="1" xfId="51" applyNumberFormat="1" applyFont="1" applyFill="1" applyBorder="1" applyAlignment="1" applyProtection="1">
      <alignment horizontal="center" vertical="center" wrapText="1"/>
    </xf>
    <xf numFmtId="179" fontId="20" fillId="0" borderId="1" xfId="51" applyNumberFormat="1" applyFont="1" applyFill="1" applyBorder="1" applyAlignment="1" applyProtection="1">
      <alignment horizontal="center" vertical="center" wrapText="1"/>
    </xf>
    <xf numFmtId="179" fontId="20" fillId="0" borderId="1" xfId="51" applyNumberFormat="1" applyFont="1" applyBorder="1" applyAlignment="1">
      <alignment horizontal="center" vertical="center"/>
    </xf>
    <xf numFmtId="179" fontId="20" fillId="0" borderId="1" xfId="51" applyNumberFormat="1" applyFont="1" applyBorder="1"/>
    <xf numFmtId="179" fontId="20" fillId="0" borderId="1" xfId="51" applyNumberFormat="1" applyFont="1" applyFill="1" applyBorder="1"/>
    <xf numFmtId="179" fontId="20" fillId="0" borderId="1" xfId="51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6" fillId="0" borderId="3" xfId="51" applyFont="1" applyBorder="1" applyAlignment="1">
      <alignment horizontal="center" vertical="center" wrapText="1"/>
    </xf>
    <xf numFmtId="179" fontId="20" fillId="0" borderId="6" xfId="51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0" xfId="51" applyFont="1" applyBorder="1" applyAlignment="1">
      <alignment horizontal="center" vertical="center"/>
    </xf>
    <xf numFmtId="181" fontId="20" fillId="0" borderId="1" xfId="51" applyNumberFormat="1" applyFont="1" applyFill="1" applyBorder="1" applyAlignment="1" applyProtection="1">
      <alignment horizontal="center" vertical="center" wrapText="1"/>
    </xf>
    <xf numFmtId="181" fontId="20" fillId="0" borderId="1" xfId="51" applyNumberFormat="1" applyFont="1" applyFill="1" applyBorder="1" applyAlignment="1">
      <alignment horizontal="center" vertical="center"/>
    </xf>
    <xf numFmtId="181" fontId="20" fillId="0" borderId="1" xfId="51" applyNumberFormat="1" applyFont="1" applyFill="1" applyBorder="1"/>
    <xf numFmtId="0" fontId="20" fillId="0" borderId="0" xfId="0" applyFont="1" applyFill="1" applyAlignment="1">
      <alignment vertical="center"/>
    </xf>
    <xf numFmtId="181" fontId="11" fillId="0" borderId="0" xfId="0" applyNumberFormat="1" applyFont="1" applyFill="1" applyAlignment="1">
      <alignment vertical="center"/>
    </xf>
    <xf numFmtId="181" fontId="20" fillId="0" borderId="6" xfId="5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24" fillId="0" borderId="9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alignment horizontal="center"/>
      <protection locked="0"/>
    </xf>
    <xf numFmtId="181" fontId="12" fillId="0" borderId="9" xfId="0" applyNumberFormat="1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0" fontId="8" fillId="0" borderId="0" xfId="51" applyFont="1" applyAlignment="1">
      <alignment horizontal="center"/>
    </xf>
    <xf numFmtId="0" fontId="19" fillId="0" borderId="0" xfId="51" applyFont="1" applyAlignment="1">
      <alignment horizontal="center"/>
    </xf>
    <xf numFmtId="0" fontId="0" fillId="0" borderId="0" xfId="51" applyFont="1" applyAlignment="1">
      <alignment horizontal="center" vertical="center"/>
    </xf>
    <xf numFmtId="0" fontId="20" fillId="0" borderId="0" xfId="51" applyAlignment="1">
      <alignment horizontal="centerContinuous" vertical="center"/>
    </xf>
    <xf numFmtId="0" fontId="26" fillId="0" borderId="3" xfId="51" applyNumberFormat="1" applyFont="1" applyFill="1" applyBorder="1" applyAlignment="1" applyProtection="1">
      <alignment horizontal="center" vertical="center" wrapText="1"/>
    </xf>
    <xf numFmtId="0" fontId="26" fillId="0" borderId="5" xfId="51" applyFont="1" applyBorder="1" applyAlignment="1">
      <alignment horizontal="center" vertical="center"/>
    </xf>
    <xf numFmtId="0" fontId="26" fillId="0" borderId="10" xfId="51" applyNumberFormat="1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7" xfId="51" applyNumberFormat="1" applyFont="1" applyFill="1" applyBorder="1" applyAlignment="1" applyProtection="1">
      <alignment horizontal="center" vertical="center" wrapText="1"/>
    </xf>
    <xf numFmtId="0" fontId="26" fillId="0" borderId="7" xfId="51" applyFont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49" fontId="26" fillId="0" borderId="4" xfId="51" applyNumberFormat="1" applyFont="1" applyFill="1" applyBorder="1" applyAlignment="1" applyProtection="1">
      <alignment horizontal="left" vertical="center"/>
    </xf>
    <xf numFmtId="179" fontId="20" fillId="0" borderId="4" xfId="51" applyNumberFormat="1" applyFont="1" applyFill="1" applyBorder="1" applyAlignment="1" applyProtection="1">
      <alignment horizontal="center" vertical="center"/>
    </xf>
    <xf numFmtId="49" fontId="20" fillId="0" borderId="4" xfId="51" applyNumberFormat="1" applyFont="1" applyFill="1" applyBorder="1" applyAlignment="1" applyProtection="1">
      <alignment horizontal="left" vertical="center"/>
    </xf>
    <xf numFmtId="179" fontId="20" fillId="0" borderId="4" xfId="0" applyNumberFormat="1" applyFont="1" applyFill="1" applyBorder="1" applyAlignment="1" applyProtection="1">
      <alignment horizontal="center" vertical="center" wrapText="1"/>
    </xf>
    <xf numFmtId="179" fontId="20" fillId="0" borderId="4" xfId="51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/>
    <xf numFmtId="0" fontId="28" fillId="0" borderId="0" xfId="51" applyFont="1" applyAlignment="1">
      <alignment horizontal="centerContinuous" vertical="center"/>
    </xf>
    <xf numFmtId="0" fontId="11" fillId="0" borderId="8" xfId="51" applyFont="1" applyBorder="1" applyAlignment="1">
      <alignment horizontal="center" vertical="center"/>
    </xf>
    <xf numFmtId="0" fontId="20" fillId="0" borderId="0" xfId="51"/>
    <xf numFmtId="0" fontId="26" fillId="0" borderId="6" xfId="51" applyFont="1" applyBorder="1" applyAlignment="1">
      <alignment horizontal="center" vertical="center"/>
    </xf>
    <xf numFmtId="0" fontId="26" fillId="0" borderId="4" xfId="51" applyFont="1" applyBorder="1" applyAlignment="1">
      <alignment horizontal="center" vertical="center" wrapText="1"/>
    </xf>
    <xf numFmtId="0" fontId="26" fillId="0" borderId="5" xfId="51" applyFont="1" applyBorder="1" applyAlignment="1">
      <alignment horizontal="center" vertical="center" wrapText="1"/>
    </xf>
    <xf numFmtId="0" fontId="26" fillId="0" borderId="1" xfId="51" applyFont="1" applyBorder="1" applyAlignment="1">
      <alignment horizontal="center" vertical="center"/>
    </xf>
    <xf numFmtId="179" fontId="20" fillId="0" borderId="1" xfId="51" applyNumberFormat="1" applyFont="1" applyFill="1" applyBorder="1" applyAlignment="1">
      <alignment horizontal="center"/>
    </xf>
    <xf numFmtId="0" fontId="0" fillId="0" borderId="0" xfId="51" applyFont="1" applyBorder="1" applyAlignment="1">
      <alignment horizontal="center" vertical="center"/>
    </xf>
    <xf numFmtId="0" fontId="26" fillId="0" borderId="0" xfId="51" applyFont="1"/>
    <xf numFmtId="179" fontId="20" fillId="0" borderId="1" xfId="51" applyNumberFormat="1" applyFont="1" applyFill="1" applyBorder="1" applyAlignment="1" applyProtection="1">
      <alignment horizontal="center" vertical="center"/>
    </xf>
    <xf numFmtId="0" fontId="26" fillId="0" borderId="0" xfId="51" applyFont="1" applyFill="1"/>
    <xf numFmtId="0" fontId="20" fillId="0" borderId="0" xfId="51" applyFill="1"/>
    <xf numFmtId="0" fontId="20" fillId="0" borderId="0" xfId="51" applyFont="1" applyFill="1"/>
    <xf numFmtId="0" fontId="8" fillId="0" borderId="0" xfId="51" applyFont="1" applyFill="1" applyAlignment="1">
      <alignment horizontal="center" vertical="center"/>
    </xf>
    <xf numFmtId="0" fontId="0" fillId="0" borderId="0" xfId="51" applyFont="1" applyFill="1" applyAlignment="1">
      <alignment horizontal="center" vertical="center"/>
    </xf>
    <xf numFmtId="0" fontId="20" fillId="0" borderId="0" xfId="51" applyFill="1" applyAlignment="1">
      <alignment horizontal="centerContinuous" vertical="center"/>
    </xf>
    <xf numFmtId="0" fontId="28" fillId="0" borderId="0" xfId="51" applyFont="1" applyFill="1" applyAlignment="1">
      <alignment horizontal="centerContinuous" vertical="center"/>
    </xf>
    <xf numFmtId="0" fontId="26" fillId="0" borderId="1" xfId="51" applyFont="1" applyFill="1" applyBorder="1" applyAlignment="1">
      <alignment horizontal="center" vertical="center"/>
    </xf>
    <xf numFmtId="0" fontId="26" fillId="0" borderId="1" xfId="51" applyFont="1" applyFill="1" applyBorder="1" applyAlignment="1">
      <alignment horizontal="center" vertical="center" wrapText="1"/>
    </xf>
    <xf numFmtId="49" fontId="26" fillId="0" borderId="1" xfId="51" applyNumberFormat="1" applyFont="1" applyFill="1" applyBorder="1" applyAlignment="1" applyProtection="1">
      <alignment horizontal="left" vertical="center"/>
    </xf>
    <xf numFmtId="49" fontId="20" fillId="0" borderId="1" xfId="51" applyNumberFormat="1" applyFont="1" applyFill="1" applyBorder="1" applyAlignment="1" applyProtection="1">
      <alignment horizontal="left" vertical="center"/>
    </xf>
    <xf numFmtId="179" fontId="11" fillId="0" borderId="0" xfId="0" applyNumberFormat="1" applyFont="1" applyFill="1" applyAlignment="1">
      <alignment horizontal="center"/>
    </xf>
    <xf numFmtId="0" fontId="28" fillId="0" borderId="8" xfId="51" applyFont="1" applyFill="1" applyBorder="1" applyAlignment="1">
      <alignment horizontal="center" vertical="center"/>
    </xf>
    <xf numFmtId="0" fontId="20" fillId="0" borderId="0" xfId="51" applyFill="1" applyBorder="1" applyAlignment="1">
      <alignment horizontal="center" vertical="center"/>
    </xf>
    <xf numFmtId="0" fontId="29" fillId="0" borderId="0" xfId="51" applyFont="1" applyFill="1" applyAlignment="1">
      <alignment horizontal="center" vertical="center"/>
    </xf>
    <xf numFmtId="0" fontId="20" fillId="0" borderId="0" xfId="51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181" fontId="11" fillId="0" borderId="0" xfId="0" applyNumberFormat="1" applyFont="1" applyFill="1"/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81" fontId="0" fillId="0" borderId="0" xfId="0" applyNumberFormat="1" applyFont="1" applyFill="1" applyAlignment="1">
      <alignment horizontal="right" vertical="center"/>
    </xf>
    <xf numFmtId="0" fontId="24" fillId="0" borderId="1" xfId="0" applyFont="1" applyFill="1" applyBorder="1" applyAlignment="1" applyProtection="1">
      <alignment horizontal="center"/>
      <protection locked="0"/>
    </xf>
    <xf numFmtId="181" fontId="9" fillId="0" borderId="1" xfId="0" applyNumberFormat="1" applyFont="1" applyFill="1" applyBorder="1" applyAlignment="1" applyProtection="1">
      <alignment horizontal="center"/>
      <protection locked="0"/>
    </xf>
    <xf numFmtId="181" fontId="31" fillId="0" borderId="1" xfId="0" applyNumberFormat="1" applyFont="1" applyFill="1" applyBorder="1" applyAlignment="1" applyProtection="1">
      <alignment horizontal="center"/>
      <protection locked="0"/>
    </xf>
    <xf numFmtId="181" fontId="12" fillId="0" borderId="1" xfId="0" applyNumberFormat="1" applyFont="1" applyFill="1" applyBorder="1" applyProtection="1">
      <protection locked="0"/>
    </xf>
    <xf numFmtId="181" fontId="32" fillId="0" borderId="1" xfId="0" applyNumberFormat="1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32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25" fillId="3" borderId="0" xfId="0" applyFont="1" applyFill="1"/>
    <xf numFmtId="0" fontId="11" fillId="3" borderId="0" xfId="0" applyFont="1" applyFill="1"/>
    <xf numFmtId="0" fontId="27" fillId="0" borderId="0" xfId="51" applyFont="1" applyFill="1" applyAlignment="1">
      <alignment horizontal="center"/>
    </xf>
    <xf numFmtId="0" fontId="26" fillId="0" borderId="0" xfId="51" applyFont="1" applyFill="1" applyAlignment="1">
      <alignment horizontal="centerContinuous" vertical="center"/>
    </xf>
    <xf numFmtId="17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179" fontId="11" fillId="0" borderId="1" xfId="0" applyNumberFormat="1" applyFont="1" applyFill="1" applyBorder="1" applyAlignment="1">
      <alignment horizontal="center"/>
    </xf>
    <xf numFmtId="0" fontId="28" fillId="0" borderId="0" xfId="51" applyFont="1" applyFill="1" applyAlignment="1">
      <alignment vertical="center"/>
    </xf>
    <xf numFmtId="0" fontId="0" fillId="0" borderId="0" xfId="51" applyFont="1" applyFill="1" applyAlignment="1">
      <alignment vertical="center"/>
    </xf>
    <xf numFmtId="0" fontId="11" fillId="0" borderId="0" xfId="51" applyFont="1" applyFill="1" applyBorder="1" applyAlignment="1">
      <alignment vertical="center"/>
    </xf>
    <xf numFmtId="0" fontId="0" fillId="0" borderId="0" xfId="51" applyFont="1" applyFill="1" applyAlignment="1">
      <alignment horizontal="right" vertical="center"/>
    </xf>
    <xf numFmtId="179" fontId="33" fillId="0" borderId="1" xfId="51" applyNumberFormat="1" applyFont="1" applyFill="1" applyBorder="1" applyAlignment="1" applyProtection="1">
      <alignment horizontal="center" vertical="center"/>
    </xf>
    <xf numFmtId="179" fontId="33" fillId="0" borderId="1" xfId="51" applyNumberFormat="1" applyFont="1" applyFill="1" applyBorder="1" applyAlignment="1" applyProtection="1">
      <alignment horizontal="center" vertical="center" wrapText="1"/>
    </xf>
    <xf numFmtId="179" fontId="33" fillId="0" borderId="1" xfId="0" applyNumberFormat="1" applyFont="1" applyFill="1" applyBorder="1" applyAlignment="1">
      <alignment horizontal="center"/>
    </xf>
    <xf numFmtId="0" fontId="26" fillId="0" borderId="4" xfId="51" applyNumberFormat="1" applyFont="1" applyFill="1" applyBorder="1" applyAlignment="1" applyProtection="1">
      <alignment horizontal="center" vertical="center" wrapText="1"/>
    </xf>
    <xf numFmtId="0" fontId="26" fillId="0" borderId="5" xfId="51" applyNumberFormat="1" applyFont="1" applyFill="1" applyBorder="1" applyAlignment="1" applyProtection="1">
      <alignment horizontal="center" vertical="center" wrapText="1"/>
    </xf>
    <xf numFmtId="0" fontId="26" fillId="0" borderId="6" xfId="51" applyNumberFormat="1" applyFont="1" applyFill="1" applyBorder="1" applyAlignment="1" applyProtection="1">
      <alignment horizontal="center" vertical="center" wrapText="1"/>
    </xf>
    <xf numFmtId="0" fontId="26" fillId="0" borderId="3" xfId="51" applyFont="1" applyFill="1" applyBorder="1" applyAlignment="1">
      <alignment horizontal="center" vertical="center" wrapText="1"/>
    </xf>
    <xf numFmtId="0" fontId="26" fillId="0" borderId="7" xfId="51" applyFont="1" applyFill="1" applyBorder="1" applyAlignment="1">
      <alignment horizontal="center" vertical="center" wrapText="1"/>
    </xf>
    <xf numFmtId="177" fontId="26" fillId="0" borderId="0" xfId="51" applyNumberFormat="1" applyFont="1" applyFill="1"/>
    <xf numFmtId="179" fontId="33" fillId="0" borderId="1" xfId="51" applyNumberFormat="1" applyFont="1" applyFill="1" applyBorder="1" applyAlignment="1">
      <alignment horizontal="center"/>
    </xf>
    <xf numFmtId="177" fontId="20" fillId="0" borderId="0" xfId="51" applyNumberFormat="1" applyFont="1" applyFill="1"/>
    <xf numFmtId="177" fontId="20" fillId="0" borderId="0" xfId="51" applyNumberFormat="1" applyFill="1"/>
    <xf numFmtId="179" fontId="33" fillId="0" borderId="1" xfId="51" applyNumberFormat="1" applyFont="1" applyFill="1" applyBorder="1" applyAlignment="1">
      <alignment horizontal="center" vertical="center"/>
    </xf>
    <xf numFmtId="179" fontId="33" fillId="0" borderId="1" xfId="51" applyNumberFormat="1" applyFont="1" applyFill="1" applyBorder="1" applyAlignment="1">
      <alignment vertical="center"/>
    </xf>
    <xf numFmtId="179" fontId="34" fillId="0" borderId="1" xfId="51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/>
    <xf numFmtId="0" fontId="0" fillId="0" borderId="0" xfId="51" applyFont="1" applyFill="1" applyBorder="1" applyAlignment="1">
      <alignment horizontal="center" vertical="center"/>
    </xf>
    <xf numFmtId="0" fontId="4" fillId="0" borderId="0" xfId="51" applyFont="1" applyFill="1" applyBorder="1" applyAlignment="1">
      <alignment horizontal="center" vertical="center"/>
    </xf>
    <xf numFmtId="179" fontId="20" fillId="0" borderId="1" xfId="51" applyNumberFormat="1" applyFont="1" applyFill="1" applyBorder="1" applyAlignment="1" applyProtection="1">
      <alignment horizontal="left" vertical="center"/>
    </xf>
    <xf numFmtId="179" fontId="20" fillId="0" borderId="1" xfId="51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/>
    <xf numFmtId="179" fontId="11" fillId="0" borderId="1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0" fontId="20" fillId="0" borderId="0" xfId="51" applyFont="1" applyFill="1" applyBorder="1" applyAlignment="1"/>
    <xf numFmtId="179" fontId="20" fillId="0" borderId="1" xfId="51" applyNumberFormat="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35" fillId="0" borderId="0" xfId="51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/>
    <xf numFmtId="0" fontId="22" fillId="0" borderId="0" xfId="0" applyFont="1" applyFill="1"/>
    <xf numFmtId="0" fontId="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184" fontId="10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Protection="1">
      <protection locked="0"/>
    </xf>
    <xf numFmtId="181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Protection="1">
      <protection locked="0"/>
    </xf>
    <xf numFmtId="0" fontId="10" fillId="0" borderId="4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84" fontId="1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180" fontId="0" fillId="0" borderId="0" xfId="11" applyNumberFormat="1" applyFont="1" applyFill="1"/>
    <xf numFmtId="0" fontId="14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horizontal="right" vertical="center"/>
    </xf>
    <xf numFmtId="0" fontId="41" fillId="0" borderId="3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/>
    </xf>
    <xf numFmtId="10" fontId="42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42" fillId="0" borderId="7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4" xfId="0" applyFont="1" applyFill="1" applyBorder="1" applyAlignment="1">
      <alignment vertical="center"/>
    </xf>
    <xf numFmtId="0" fontId="42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3" fillId="0" borderId="0" xfId="0" applyFont="1" applyFill="1"/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181" fontId="0" fillId="0" borderId="0" xfId="11" applyNumberFormat="1" applyFont="1" applyFill="1"/>
    <xf numFmtId="0" fontId="20" fillId="0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84" fontId="7" fillId="0" borderId="1" xfId="11" applyNumberFormat="1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印台区2015财政决算报表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160104152930396 (2)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2015年全市社会保险基金收支预算执行情况表" xfId="52"/>
    <cellStyle name="常规 3" xfId="53"/>
    <cellStyle name="常规_铜川市2015年底政府性债务余额情况表_2016债务余额（报人大）" xfId="54"/>
    <cellStyle name="常规 4" xfId="55"/>
    <cellStyle name="常规_市本级国资预算执行情况" xfId="56"/>
    <cellStyle name="常规_铜川市2015年底政府性债务余额情况表" xfId="57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8" Type="http://schemas.openxmlformats.org/officeDocument/2006/relationships/sharedStrings" Target="sharedStrings.xml"/><Relationship Id="rId47" Type="http://schemas.openxmlformats.org/officeDocument/2006/relationships/styles" Target="styles.xml"/><Relationship Id="rId46" Type="http://schemas.openxmlformats.org/officeDocument/2006/relationships/theme" Target="theme/theme1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149" zoomScaleNormal="149" workbookViewId="0">
      <selection activeCell="K46" sqref="K46"/>
    </sheetView>
  </sheetViews>
  <sheetFormatPr defaultColWidth="9" defaultRowHeight="14.25"/>
  <cols>
    <col min="1" max="16384" width="9" style="171"/>
  </cols>
  <sheetData>
    <row r="1" ht="21.75" customHeight="1" spans="1:9">
      <c r="A1" s="379" t="s">
        <v>0</v>
      </c>
      <c r="B1" s="379"/>
      <c r="C1" s="379"/>
      <c r="D1" s="379"/>
      <c r="E1" s="379"/>
      <c r="F1" s="379"/>
      <c r="G1" s="379"/>
      <c r="H1" s="379"/>
      <c r="I1" s="379"/>
    </row>
    <row r="2" ht="11.25" customHeight="1" spans="1:9">
      <c r="A2" s="379"/>
      <c r="B2" s="379"/>
      <c r="C2" s="379"/>
      <c r="D2" s="379"/>
      <c r="E2" s="379"/>
      <c r="F2" s="379"/>
      <c r="G2" s="379"/>
      <c r="H2" s="379"/>
      <c r="I2" s="379"/>
    </row>
    <row r="3" s="375" customFormat="1" ht="18" customHeight="1" spans="1:10">
      <c r="A3" s="380" t="s">
        <v>1</v>
      </c>
      <c r="B3" s="380"/>
      <c r="C3" s="380"/>
      <c r="D3" s="380"/>
      <c r="E3" s="380"/>
      <c r="F3" s="380"/>
      <c r="G3" s="380"/>
      <c r="H3" s="380"/>
      <c r="I3" s="380"/>
      <c r="J3" s="380"/>
    </row>
    <row r="4" s="376" customFormat="1" ht="18" customHeight="1" spans="1:9">
      <c r="A4" s="381" t="s">
        <v>2</v>
      </c>
      <c r="B4" s="381"/>
      <c r="C4" s="381"/>
      <c r="D4" s="381"/>
      <c r="E4" s="381"/>
      <c r="F4" s="381"/>
      <c r="G4" s="381"/>
      <c r="H4" s="381"/>
      <c r="I4" s="381"/>
    </row>
    <row r="5" s="376" customFormat="1" ht="18" customHeight="1" spans="1:9">
      <c r="A5" s="381" t="s">
        <v>3</v>
      </c>
      <c r="B5" s="381"/>
      <c r="C5" s="381"/>
      <c r="D5" s="381"/>
      <c r="E5" s="381"/>
      <c r="F5" s="381"/>
      <c r="G5" s="381"/>
      <c r="H5" s="381"/>
      <c r="I5" s="381"/>
    </row>
    <row r="6" s="377" customFormat="1" ht="18" customHeight="1" spans="1:10">
      <c r="A6" s="381" t="s">
        <v>4</v>
      </c>
      <c r="B6" s="381"/>
      <c r="C6" s="381"/>
      <c r="D6" s="381"/>
      <c r="E6" s="381"/>
      <c r="F6" s="381"/>
      <c r="G6" s="381"/>
      <c r="H6" s="381"/>
      <c r="I6" s="381"/>
      <c r="J6" s="376"/>
    </row>
    <row r="7" s="377" customFormat="1" ht="18" customHeight="1" spans="1:10">
      <c r="A7" s="381" t="s">
        <v>5</v>
      </c>
      <c r="B7" s="381"/>
      <c r="C7" s="381"/>
      <c r="D7" s="381"/>
      <c r="E7" s="381"/>
      <c r="F7" s="381"/>
      <c r="G7" s="381"/>
      <c r="H7" s="381"/>
      <c r="I7" s="381"/>
      <c r="J7" s="376"/>
    </row>
    <row r="8" s="376" customFormat="1" ht="18" customHeight="1" spans="1:9">
      <c r="A8" s="381" t="s">
        <v>6</v>
      </c>
      <c r="B8" s="381"/>
      <c r="C8" s="381"/>
      <c r="D8" s="381"/>
      <c r="E8" s="381"/>
      <c r="F8" s="381"/>
      <c r="G8" s="381"/>
      <c r="H8" s="381"/>
      <c r="I8" s="381"/>
    </row>
    <row r="9" s="376" customFormat="1" ht="18" customHeight="1" spans="1:9">
      <c r="A9" s="381" t="s">
        <v>7</v>
      </c>
      <c r="B9" s="381"/>
      <c r="C9" s="381"/>
      <c r="D9" s="381"/>
      <c r="E9" s="381"/>
      <c r="F9" s="381"/>
      <c r="G9" s="381"/>
      <c r="H9" s="381"/>
      <c r="I9" s="381"/>
    </row>
    <row r="10" s="377" customFormat="1" ht="18" customHeight="1" spans="1:10">
      <c r="A10" s="381" t="s">
        <v>8</v>
      </c>
      <c r="B10" s="381"/>
      <c r="C10" s="381"/>
      <c r="D10" s="381"/>
      <c r="E10" s="381"/>
      <c r="F10" s="381"/>
      <c r="G10" s="381"/>
      <c r="H10" s="381"/>
      <c r="I10" s="381"/>
      <c r="J10" s="376"/>
    </row>
    <row r="11" s="377" customFormat="1" ht="18" customHeight="1" spans="1:10">
      <c r="A11" s="381" t="s">
        <v>9</v>
      </c>
      <c r="B11" s="381"/>
      <c r="C11" s="381"/>
      <c r="D11" s="381"/>
      <c r="E11" s="381"/>
      <c r="F11" s="381"/>
      <c r="G11" s="381"/>
      <c r="H11" s="381"/>
      <c r="I11" s="381"/>
      <c r="J11" s="376"/>
    </row>
    <row r="12" s="376" customFormat="1" ht="18" customHeight="1" spans="1:9">
      <c r="A12" s="381" t="s">
        <v>10</v>
      </c>
      <c r="B12" s="381"/>
      <c r="C12" s="381"/>
      <c r="D12" s="381"/>
      <c r="E12" s="381"/>
      <c r="F12" s="381"/>
      <c r="G12" s="381"/>
      <c r="H12" s="381"/>
      <c r="I12" s="381"/>
    </row>
    <row r="13" s="376" customFormat="1" ht="18" customHeight="1" spans="1:9">
      <c r="A13" s="381" t="s">
        <v>11</v>
      </c>
      <c r="B13" s="381"/>
      <c r="C13" s="381"/>
      <c r="D13" s="381"/>
      <c r="E13" s="381"/>
      <c r="F13" s="381"/>
      <c r="G13" s="381"/>
      <c r="H13" s="381"/>
      <c r="I13" s="381"/>
    </row>
    <row r="14" s="376" customFormat="1" ht="18" customHeight="1" spans="1:9">
      <c r="A14" s="381" t="s">
        <v>12</v>
      </c>
      <c r="B14" s="381"/>
      <c r="C14" s="381"/>
      <c r="D14" s="381"/>
      <c r="E14" s="381"/>
      <c r="F14" s="381"/>
      <c r="G14" s="381"/>
      <c r="H14" s="381"/>
      <c r="I14" s="381"/>
    </row>
    <row r="15" s="376" customFormat="1" ht="18" customHeight="1" spans="1:9">
      <c r="A15" s="381" t="s">
        <v>13</v>
      </c>
      <c r="B15" s="381"/>
      <c r="C15" s="381"/>
      <c r="D15" s="381"/>
      <c r="E15" s="381"/>
      <c r="F15" s="381"/>
      <c r="G15" s="381"/>
      <c r="H15" s="381"/>
      <c r="I15" s="381"/>
    </row>
    <row r="16" s="376" customFormat="1" ht="18" customHeight="1" spans="1:9">
      <c r="A16" s="381" t="s">
        <v>14</v>
      </c>
      <c r="B16" s="381"/>
      <c r="C16" s="381"/>
      <c r="D16" s="381"/>
      <c r="E16" s="381"/>
      <c r="F16" s="381"/>
      <c r="G16" s="381"/>
      <c r="H16" s="381"/>
      <c r="I16" s="381"/>
    </row>
    <row r="17" s="376" customFormat="1" ht="18" customHeight="1" spans="1:9">
      <c r="A17" s="381" t="s">
        <v>15</v>
      </c>
      <c r="B17" s="381"/>
      <c r="C17" s="381"/>
      <c r="D17" s="381"/>
      <c r="E17" s="381"/>
      <c r="F17" s="381"/>
      <c r="G17" s="381"/>
      <c r="H17" s="381"/>
      <c r="I17" s="381"/>
    </row>
    <row r="18" s="376" customFormat="1" ht="18" customHeight="1" spans="1:9">
      <c r="A18" s="381" t="s">
        <v>16</v>
      </c>
      <c r="B18" s="381"/>
      <c r="C18" s="381"/>
      <c r="D18" s="381"/>
      <c r="E18" s="381"/>
      <c r="F18" s="381"/>
      <c r="G18" s="381"/>
      <c r="H18" s="381"/>
      <c r="I18" s="381"/>
    </row>
    <row r="19" s="376" customFormat="1" ht="18" customHeight="1" spans="1:9">
      <c r="A19" s="381" t="s">
        <v>17</v>
      </c>
      <c r="B19" s="381"/>
      <c r="C19" s="381"/>
      <c r="D19" s="381"/>
      <c r="E19" s="381"/>
      <c r="F19" s="381"/>
      <c r="G19" s="381"/>
      <c r="H19" s="381"/>
      <c r="I19" s="381"/>
    </row>
    <row r="20" s="376" customFormat="1" ht="18" customHeight="1" spans="1:9">
      <c r="A20" s="381" t="s">
        <v>18</v>
      </c>
      <c r="B20" s="381"/>
      <c r="C20" s="381"/>
      <c r="D20" s="381"/>
      <c r="E20" s="381"/>
      <c r="F20" s="381"/>
      <c r="G20" s="381"/>
      <c r="H20" s="381"/>
      <c r="I20" s="381"/>
    </row>
    <row r="21" s="376" customFormat="1" ht="18" customHeight="1" spans="1:9">
      <c r="A21" s="381" t="s">
        <v>19</v>
      </c>
      <c r="B21" s="381"/>
      <c r="C21" s="381"/>
      <c r="D21" s="381"/>
      <c r="E21" s="381"/>
      <c r="F21" s="381"/>
      <c r="G21" s="381"/>
      <c r="H21" s="381"/>
      <c r="I21" s="381"/>
    </row>
    <row r="22" s="376" customFormat="1" ht="18" customHeight="1" spans="1:9">
      <c r="A22" s="381" t="s">
        <v>20</v>
      </c>
      <c r="B22" s="381"/>
      <c r="C22" s="381"/>
      <c r="D22" s="381"/>
      <c r="E22" s="381"/>
      <c r="F22" s="381"/>
      <c r="G22" s="381"/>
      <c r="H22" s="381"/>
      <c r="I22" s="381"/>
    </row>
    <row r="23" s="376" customFormat="1" ht="18" customHeight="1" spans="1:9">
      <c r="A23" s="381" t="s">
        <v>21</v>
      </c>
      <c r="B23" s="381"/>
      <c r="C23" s="381"/>
      <c r="D23" s="381"/>
      <c r="E23" s="381"/>
      <c r="F23" s="381"/>
      <c r="G23" s="381"/>
      <c r="H23" s="381"/>
      <c r="I23" s="381"/>
    </row>
    <row r="24" s="204" customFormat="1" ht="18" customHeight="1" spans="1:9">
      <c r="A24" s="381" t="s">
        <v>22</v>
      </c>
      <c r="B24" s="381"/>
      <c r="C24" s="381"/>
      <c r="D24" s="381"/>
      <c r="E24" s="381"/>
      <c r="F24" s="381"/>
      <c r="G24" s="381"/>
      <c r="H24" s="381"/>
      <c r="I24" s="381"/>
    </row>
    <row r="25" s="204" customFormat="1" ht="18" customHeight="1" spans="1:9">
      <c r="A25" s="381" t="s">
        <v>23</v>
      </c>
      <c r="B25" s="381"/>
      <c r="C25" s="381"/>
      <c r="D25" s="381"/>
      <c r="E25" s="381"/>
      <c r="F25" s="381"/>
      <c r="G25" s="381"/>
      <c r="H25" s="381"/>
      <c r="I25" s="381"/>
    </row>
    <row r="26" s="204" customFormat="1" ht="18" customHeight="1" spans="1:9">
      <c r="A26" s="381" t="s">
        <v>24</v>
      </c>
      <c r="B26" s="381"/>
      <c r="C26" s="381"/>
      <c r="D26" s="381"/>
      <c r="E26" s="381"/>
      <c r="F26" s="381"/>
      <c r="G26" s="381"/>
      <c r="H26" s="381"/>
      <c r="I26" s="381"/>
    </row>
    <row r="27" s="204" customFormat="1" ht="18" customHeight="1" spans="1:9">
      <c r="A27" s="381" t="s">
        <v>25</v>
      </c>
      <c r="B27" s="381"/>
      <c r="C27" s="381"/>
      <c r="D27" s="381"/>
      <c r="E27" s="381"/>
      <c r="F27" s="381"/>
      <c r="G27" s="381"/>
      <c r="H27" s="381"/>
      <c r="I27" s="381"/>
    </row>
    <row r="28" s="375" customFormat="1" ht="18" customHeight="1" spans="1:10">
      <c r="A28" s="380" t="s">
        <v>26</v>
      </c>
      <c r="B28" s="380"/>
      <c r="C28" s="380"/>
      <c r="D28" s="380"/>
      <c r="E28" s="380"/>
      <c r="F28" s="380"/>
      <c r="G28" s="380"/>
      <c r="H28" s="380"/>
      <c r="I28" s="380"/>
      <c r="J28" s="380"/>
    </row>
    <row r="29" ht="18" customHeight="1" spans="1:10">
      <c r="A29" s="381" t="s">
        <v>27</v>
      </c>
      <c r="B29" s="381"/>
      <c r="C29" s="381"/>
      <c r="D29" s="381"/>
      <c r="E29" s="381"/>
      <c r="F29" s="381"/>
      <c r="G29" s="381"/>
      <c r="H29" s="381"/>
      <c r="I29" s="381"/>
      <c r="J29" s="204"/>
    </row>
    <row r="30" ht="18" customHeight="1" spans="1:10">
      <c r="A30" s="381" t="s">
        <v>28</v>
      </c>
      <c r="B30" s="381"/>
      <c r="C30" s="381"/>
      <c r="D30" s="381"/>
      <c r="E30" s="381"/>
      <c r="F30" s="381"/>
      <c r="G30" s="381"/>
      <c r="H30" s="381"/>
      <c r="I30" s="381"/>
      <c r="J30" s="204"/>
    </row>
    <row r="31" ht="18" customHeight="1" spans="1:10">
      <c r="A31" s="381" t="s">
        <v>29</v>
      </c>
      <c r="B31" s="381"/>
      <c r="C31" s="381"/>
      <c r="D31" s="381"/>
      <c r="E31" s="381"/>
      <c r="F31" s="381"/>
      <c r="G31" s="381"/>
      <c r="H31" s="381"/>
      <c r="I31" s="381"/>
      <c r="J31" s="204"/>
    </row>
    <row r="32" ht="18" customHeight="1" spans="1:10">
      <c r="A32" s="381" t="s">
        <v>30</v>
      </c>
      <c r="B32" s="381"/>
      <c r="C32" s="381"/>
      <c r="D32" s="381"/>
      <c r="E32" s="381"/>
      <c r="F32" s="381"/>
      <c r="G32" s="381"/>
      <c r="H32" s="381"/>
      <c r="I32" s="381"/>
      <c r="J32" s="204"/>
    </row>
    <row r="33" ht="18" customHeight="1" spans="1:10">
      <c r="A33" s="381" t="s">
        <v>31</v>
      </c>
      <c r="B33" s="381"/>
      <c r="C33" s="381"/>
      <c r="D33" s="381"/>
      <c r="E33" s="381"/>
      <c r="F33" s="381"/>
      <c r="G33" s="381"/>
      <c r="H33" s="381"/>
      <c r="I33" s="381"/>
      <c r="J33" s="204"/>
    </row>
    <row r="34" s="375" customFormat="1" ht="18" customHeight="1" spans="1:10">
      <c r="A34" s="380" t="s">
        <v>32</v>
      </c>
      <c r="B34" s="380"/>
      <c r="C34" s="380"/>
      <c r="D34" s="380"/>
      <c r="E34" s="380"/>
      <c r="F34" s="380"/>
      <c r="G34" s="380"/>
      <c r="H34" s="380"/>
      <c r="I34" s="380"/>
      <c r="J34" s="380"/>
    </row>
    <row r="35" s="378" customFormat="1" ht="18" customHeight="1" spans="1:10">
      <c r="A35" s="381" t="s">
        <v>33</v>
      </c>
      <c r="B35" s="381"/>
      <c r="C35" s="381"/>
      <c r="D35" s="381"/>
      <c r="E35" s="381"/>
      <c r="F35" s="381"/>
      <c r="G35" s="381"/>
      <c r="H35" s="381"/>
      <c r="I35" s="381"/>
      <c r="J35" s="382"/>
    </row>
    <row r="36" s="378" customFormat="1" ht="18" customHeight="1" spans="1:10">
      <c r="A36" s="381" t="s">
        <v>34</v>
      </c>
      <c r="B36" s="381"/>
      <c r="C36" s="381"/>
      <c r="D36" s="381"/>
      <c r="E36" s="381"/>
      <c r="F36" s="381"/>
      <c r="G36" s="381"/>
      <c r="H36" s="381"/>
      <c r="I36" s="381"/>
      <c r="J36" s="382"/>
    </row>
    <row r="37" s="378" customFormat="1" ht="18" customHeight="1" spans="1:10">
      <c r="A37" s="381" t="s">
        <v>35</v>
      </c>
      <c r="B37" s="381"/>
      <c r="C37" s="381"/>
      <c r="D37" s="381"/>
      <c r="E37" s="381"/>
      <c r="F37" s="381"/>
      <c r="G37" s="381"/>
      <c r="H37" s="381"/>
      <c r="I37" s="381"/>
      <c r="J37" s="382"/>
    </row>
    <row r="38" s="378" customFormat="1" ht="18" customHeight="1" spans="1:10">
      <c r="A38" s="381" t="s">
        <v>36</v>
      </c>
      <c r="B38" s="381"/>
      <c r="C38" s="381"/>
      <c r="D38" s="381"/>
      <c r="E38" s="381"/>
      <c r="F38" s="381"/>
      <c r="G38" s="381"/>
      <c r="H38" s="381"/>
      <c r="I38" s="381"/>
      <c r="J38" s="382"/>
    </row>
    <row r="39" s="378" customFormat="1" ht="18" customHeight="1" spans="1:10">
      <c r="A39" s="381" t="s">
        <v>37</v>
      </c>
      <c r="B39" s="381"/>
      <c r="C39" s="381"/>
      <c r="D39" s="381"/>
      <c r="E39" s="381"/>
      <c r="F39" s="381"/>
      <c r="G39" s="381"/>
      <c r="H39" s="381"/>
      <c r="I39" s="381"/>
      <c r="J39" s="382"/>
    </row>
    <row r="40" s="375" customFormat="1" ht="18" customHeight="1" spans="1:10">
      <c r="A40" s="380" t="s">
        <v>38</v>
      </c>
      <c r="B40" s="380"/>
      <c r="C40" s="380"/>
      <c r="D40" s="380"/>
      <c r="E40" s="380"/>
      <c r="F40" s="380"/>
      <c r="G40" s="380"/>
      <c r="H40" s="380"/>
      <c r="I40" s="380"/>
      <c r="J40" s="380"/>
    </row>
    <row r="41" s="378" customFormat="1" ht="18" customHeight="1" spans="1:10">
      <c r="A41" s="381" t="s">
        <v>39</v>
      </c>
      <c r="B41" s="381"/>
      <c r="C41" s="381"/>
      <c r="D41" s="381"/>
      <c r="E41" s="381"/>
      <c r="F41" s="381"/>
      <c r="G41" s="381"/>
      <c r="H41" s="381"/>
      <c r="I41" s="381"/>
      <c r="J41" s="382"/>
    </row>
    <row r="42" s="378" customFormat="1" ht="18" customHeight="1" spans="1:10">
      <c r="A42" s="381" t="s">
        <v>40</v>
      </c>
      <c r="B42" s="381"/>
      <c r="C42" s="381"/>
      <c r="D42" s="381"/>
      <c r="E42" s="381"/>
      <c r="F42" s="381"/>
      <c r="G42" s="381"/>
      <c r="H42" s="381"/>
      <c r="I42" s="381"/>
      <c r="J42" s="382"/>
    </row>
    <row r="43" s="378" customFormat="1" ht="18" customHeight="1" spans="1:10">
      <c r="A43" s="381" t="s">
        <v>41</v>
      </c>
      <c r="B43" s="381"/>
      <c r="C43" s="381"/>
      <c r="D43" s="381"/>
      <c r="E43" s="381"/>
      <c r="F43" s="381"/>
      <c r="G43" s="381"/>
      <c r="H43" s="381"/>
      <c r="I43" s="381"/>
      <c r="J43" s="382"/>
    </row>
    <row r="44" s="378" customFormat="1" ht="18" customHeight="1" spans="1:10">
      <c r="A44" s="381" t="s">
        <v>42</v>
      </c>
      <c r="B44" s="381"/>
      <c r="C44" s="381"/>
      <c r="D44" s="381"/>
      <c r="E44" s="381"/>
      <c r="F44" s="381"/>
      <c r="G44" s="381"/>
      <c r="H44" s="381"/>
      <c r="I44" s="381"/>
      <c r="J44" s="382"/>
    </row>
    <row r="45" s="375" customFormat="1" ht="18" customHeight="1" spans="1:10">
      <c r="A45" s="380" t="s">
        <v>43</v>
      </c>
      <c r="B45" s="380"/>
      <c r="C45" s="380"/>
      <c r="D45" s="380"/>
      <c r="E45" s="380"/>
      <c r="F45" s="380"/>
      <c r="G45" s="380"/>
      <c r="H45" s="380"/>
      <c r="I45" s="380"/>
      <c r="J45" s="380"/>
    </row>
    <row r="46" s="378" customFormat="1" ht="18" customHeight="1" spans="1:10">
      <c r="A46" s="381" t="s">
        <v>44</v>
      </c>
      <c r="B46" s="381"/>
      <c r="C46" s="381"/>
      <c r="D46" s="381"/>
      <c r="E46" s="381"/>
      <c r="F46" s="381"/>
      <c r="G46" s="381"/>
      <c r="H46" s="381"/>
      <c r="I46" s="381"/>
      <c r="J46" s="382"/>
    </row>
    <row r="47" ht="18" customHeight="1" spans="1:10">
      <c r="A47" s="381" t="s">
        <v>45</v>
      </c>
      <c r="B47" s="381"/>
      <c r="C47" s="381"/>
      <c r="D47" s="381"/>
      <c r="E47" s="381"/>
      <c r="F47" s="381"/>
      <c r="G47" s="381"/>
      <c r="H47" s="381"/>
      <c r="I47" s="381"/>
      <c r="J47" s="204"/>
    </row>
    <row r="48" ht="20" customHeight="1" spans="1:10">
      <c r="A48" s="381" t="s">
        <v>46</v>
      </c>
      <c r="B48" s="381"/>
      <c r="C48" s="381"/>
      <c r="D48" s="381"/>
      <c r="E48" s="381"/>
      <c r="F48" s="381"/>
      <c r="G48" s="381"/>
      <c r="H48" s="381"/>
      <c r="I48" s="381"/>
      <c r="J48" s="204"/>
    </row>
    <row r="49" ht="20" customHeight="1" spans="1:10">
      <c r="A49" s="381" t="s">
        <v>47</v>
      </c>
      <c r="B49" s="381"/>
      <c r="C49" s="381"/>
      <c r="D49" s="381"/>
      <c r="E49" s="381"/>
      <c r="F49" s="381"/>
      <c r="G49" s="381"/>
      <c r="H49" s="381"/>
      <c r="I49" s="381"/>
      <c r="J49" s="204"/>
    </row>
    <row r="50" ht="20" customHeight="1" spans="1:10">
      <c r="A50" s="381" t="s">
        <v>48</v>
      </c>
      <c r="B50" s="381"/>
      <c r="C50" s="381"/>
      <c r="D50" s="381"/>
      <c r="E50" s="381"/>
      <c r="F50" s="381"/>
      <c r="G50" s="381"/>
      <c r="H50" s="381"/>
      <c r="I50" s="381"/>
      <c r="J50" s="204"/>
    </row>
    <row r="51" ht="20" customHeight="1" spans="1:10">
      <c r="A51" s="381" t="s">
        <v>49</v>
      </c>
      <c r="B51" s="381"/>
      <c r="C51" s="381"/>
      <c r="D51" s="381"/>
      <c r="E51" s="381"/>
      <c r="F51" s="381"/>
      <c r="G51" s="381"/>
      <c r="H51" s="381"/>
      <c r="I51" s="381"/>
      <c r="J51" s="204"/>
    </row>
  </sheetData>
  <mergeCells count="45">
    <mergeCell ref="A1:I1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9:I29"/>
    <mergeCell ref="A30:I30"/>
    <mergeCell ref="A31:I31"/>
    <mergeCell ref="A32:I32"/>
    <mergeCell ref="A33:I33"/>
    <mergeCell ref="A35:I35"/>
    <mergeCell ref="A36:I36"/>
    <mergeCell ref="A37:I37"/>
    <mergeCell ref="A38:I38"/>
    <mergeCell ref="A39:I39"/>
    <mergeCell ref="A41:I41"/>
    <mergeCell ref="A42:I42"/>
    <mergeCell ref="A43:I43"/>
    <mergeCell ref="A44:I44"/>
    <mergeCell ref="A46:I46"/>
    <mergeCell ref="A47:I47"/>
    <mergeCell ref="A48:I48"/>
    <mergeCell ref="A49:I49"/>
    <mergeCell ref="A50:I50"/>
    <mergeCell ref="A51:I51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8"/>
  <sheetViews>
    <sheetView workbookViewId="0">
      <pane ySplit="4" topLeftCell="A5" activePane="bottomLeft" state="frozenSplit"/>
      <selection/>
      <selection pane="bottomLeft" activeCell="F18" sqref="F18"/>
    </sheetView>
  </sheetViews>
  <sheetFormatPr defaultColWidth="9" defaultRowHeight="12" outlineLevelCol="1"/>
  <cols>
    <col min="1" max="1" width="45.25" style="181" customWidth="1"/>
    <col min="2" max="2" width="34.75" style="181" customWidth="1"/>
    <col min="3" max="16384" width="9" style="181"/>
  </cols>
  <sheetData>
    <row r="1" ht="35.25" customHeight="1" spans="1:2">
      <c r="A1" s="325" t="s">
        <v>163</v>
      </c>
      <c r="B1" s="325"/>
    </row>
    <row r="2" s="271" customFormat="1" ht="17" customHeight="1" spans="1:2">
      <c r="A2" s="219" t="s">
        <v>164</v>
      </c>
      <c r="B2" s="323" t="s">
        <v>52</v>
      </c>
    </row>
    <row r="3" s="272" customFormat="1" ht="15" customHeight="1" spans="1:2">
      <c r="A3" s="221" t="s">
        <v>165</v>
      </c>
      <c r="B3" s="222" t="s">
        <v>166</v>
      </c>
    </row>
    <row r="4" s="273" customFormat="1" ht="15" customHeight="1" spans="1:2">
      <c r="A4" s="223" t="s">
        <v>167</v>
      </c>
      <c r="B4" s="224">
        <f>SUM(B5,B52,B56,B74,B91,B94,B107,B158,B184,B194,B206,B240,B243,B257,B261,B269,B272,B275,B276)</f>
        <v>62389</v>
      </c>
    </row>
    <row r="5" s="273" customFormat="1" ht="15" customHeight="1" spans="1:2">
      <c r="A5" s="225" t="s">
        <v>168</v>
      </c>
      <c r="B5" s="224">
        <f>SUM(B6,B11,B14,B18,B23,B25,B28,B31,B35,B41,B44,B47,B50)</f>
        <v>9089</v>
      </c>
    </row>
    <row r="6" s="273" customFormat="1" ht="15" customHeight="1" spans="1:2">
      <c r="A6" s="225" t="s">
        <v>169</v>
      </c>
      <c r="B6" s="224">
        <f>B7+B8+B9+B10</f>
        <v>3054</v>
      </c>
    </row>
    <row r="7" s="273" customFormat="1" ht="15" customHeight="1" spans="1:2">
      <c r="A7" s="225" t="s">
        <v>170</v>
      </c>
      <c r="B7" s="224">
        <v>2100</v>
      </c>
    </row>
    <row r="8" s="273" customFormat="1" ht="15" customHeight="1" spans="1:2">
      <c r="A8" s="226" t="s">
        <v>171</v>
      </c>
      <c r="B8" s="224">
        <v>629</v>
      </c>
    </row>
    <row r="9" s="273" customFormat="1" ht="15" customHeight="1" spans="1:2">
      <c r="A9" s="225" t="s">
        <v>172</v>
      </c>
      <c r="B9" s="224">
        <v>42</v>
      </c>
    </row>
    <row r="10" s="273" customFormat="1" ht="15" customHeight="1" spans="1:2">
      <c r="A10" s="226" t="s">
        <v>173</v>
      </c>
      <c r="B10" s="224">
        <v>283</v>
      </c>
    </row>
    <row r="11" s="273" customFormat="1" ht="15" customHeight="1" spans="1:2">
      <c r="A11" s="225" t="s">
        <v>174</v>
      </c>
      <c r="B11" s="224">
        <f>SUM(B12:B13)</f>
        <v>650</v>
      </c>
    </row>
    <row r="12" s="273" customFormat="1" ht="15" customHeight="1" spans="1:2">
      <c r="A12" s="225" t="s">
        <v>170</v>
      </c>
      <c r="B12" s="224"/>
    </row>
    <row r="13" s="273" customFormat="1" ht="15" customHeight="1" spans="1:2">
      <c r="A13" s="226" t="s">
        <v>175</v>
      </c>
      <c r="B13" s="224">
        <v>650</v>
      </c>
    </row>
    <row r="14" s="273" customFormat="1" ht="15" customHeight="1" spans="1:2">
      <c r="A14" s="225" t="s">
        <v>176</v>
      </c>
      <c r="B14" s="224">
        <f>B15+B16+B17</f>
        <v>70</v>
      </c>
    </row>
    <row r="15" s="273" customFormat="1" ht="15" customHeight="1" spans="1:2">
      <c r="A15" s="225" t="s">
        <v>170</v>
      </c>
      <c r="B15" s="224">
        <v>55</v>
      </c>
    </row>
    <row r="16" s="273" customFormat="1" ht="15" customHeight="1" spans="1:2">
      <c r="A16" s="226" t="s">
        <v>177</v>
      </c>
      <c r="B16" s="224">
        <v>5</v>
      </c>
    </row>
    <row r="17" s="273" customFormat="1" ht="15" customHeight="1" spans="1:2">
      <c r="A17" s="226" t="s">
        <v>178</v>
      </c>
      <c r="B17" s="224">
        <v>10</v>
      </c>
    </row>
    <row r="18" s="273" customFormat="1" ht="15" customHeight="1" spans="1:2">
      <c r="A18" s="225" t="s">
        <v>179</v>
      </c>
      <c r="B18" s="224">
        <f>SUM(B19:B22)</f>
        <v>824</v>
      </c>
    </row>
    <row r="19" s="273" customFormat="1" ht="15" customHeight="1" spans="1:2">
      <c r="A19" s="225" t="s">
        <v>170</v>
      </c>
      <c r="B19" s="224">
        <v>369</v>
      </c>
    </row>
    <row r="20" s="273" customFormat="1" ht="15" customHeight="1" spans="1:2">
      <c r="A20" s="226" t="s">
        <v>180</v>
      </c>
      <c r="B20" s="224">
        <v>150</v>
      </c>
    </row>
    <row r="21" s="273" customFormat="1" ht="15" customHeight="1" spans="1:2">
      <c r="A21" s="226" t="s">
        <v>181</v>
      </c>
      <c r="B21" s="224">
        <v>100</v>
      </c>
    </row>
    <row r="22" s="273" customFormat="1" ht="15" customHeight="1" spans="1:2">
      <c r="A22" s="226" t="s">
        <v>182</v>
      </c>
      <c r="B22" s="224">
        <v>205</v>
      </c>
    </row>
    <row r="23" s="273" customFormat="1" ht="15" customHeight="1" spans="1:2">
      <c r="A23" s="225" t="s">
        <v>183</v>
      </c>
      <c r="B23" s="224">
        <f>B24</f>
        <v>800</v>
      </c>
    </row>
    <row r="24" s="273" customFormat="1" ht="15" customHeight="1" spans="1:2">
      <c r="A24" s="225" t="s">
        <v>184</v>
      </c>
      <c r="B24" s="224">
        <v>800</v>
      </c>
    </row>
    <row r="25" s="273" customFormat="1" ht="15" customHeight="1" spans="1:2">
      <c r="A25" s="225" t="s">
        <v>185</v>
      </c>
      <c r="B25" s="224">
        <f>SUM(B26:B27)</f>
        <v>1503</v>
      </c>
    </row>
    <row r="26" s="273" customFormat="1" ht="15" customHeight="1" spans="1:2">
      <c r="A26" s="225" t="s">
        <v>186</v>
      </c>
      <c r="B26" s="224">
        <v>1503</v>
      </c>
    </row>
    <row r="27" s="273" customFormat="1" ht="15" customHeight="1" spans="1:2">
      <c r="A27" s="225" t="s">
        <v>187</v>
      </c>
      <c r="B27" s="224"/>
    </row>
    <row r="28" s="273" customFormat="1" ht="15" customHeight="1" spans="1:2">
      <c r="A28" s="225" t="s">
        <v>188</v>
      </c>
      <c r="B28" s="224">
        <f>B29+B30</f>
        <v>114</v>
      </c>
    </row>
    <row r="29" s="273" customFormat="1" ht="15" customHeight="1" spans="1:2">
      <c r="A29" s="225" t="s">
        <v>170</v>
      </c>
      <c r="B29" s="224">
        <v>48</v>
      </c>
    </row>
    <row r="30" s="273" customFormat="1" ht="15" customHeight="1" spans="1:2">
      <c r="A30" s="225" t="s">
        <v>189</v>
      </c>
      <c r="B30" s="224">
        <v>66</v>
      </c>
    </row>
    <row r="31" s="273" customFormat="1" ht="15" customHeight="1" spans="1:2">
      <c r="A31" s="225" t="s">
        <v>190</v>
      </c>
      <c r="B31" s="224">
        <f>B33+B32+B34</f>
        <v>719</v>
      </c>
    </row>
    <row r="32" s="273" customFormat="1" ht="15" customHeight="1" spans="1:2">
      <c r="A32" s="225" t="s">
        <v>170</v>
      </c>
      <c r="B32" s="224">
        <v>147</v>
      </c>
    </row>
    <row r="33" s="273" customFormat="1" ht="15" customHeight="1" spans="1:2">
      <c r="A33" s="225" t="s">
        <v>191</v>
      </c>
      <c r="B33" s="224">
        <v>250</v>
      </c>
    </row>
    <row r="34" s="273" customFormat="1" ht="15" customHeight="1" spans="1:2">
      <c r="A34" s="226" t="s">
        <v>192</v>
      </c>
      <c r="B34" s="224">
        <v>322</v>
      </c>
    </row>
    <row r="35" s="273" customFormat="1" ht="15" customHeight="1" spans="1:2">
      <c r="A35" s="225" t="s">
        <v>193</v>
      </c>
      <c r="B35" s="224">
        <f>B36+B37+B38+B39+B40</f>
        <v>0</v>
      </c>
    </row>
    <row r="36" s="273" customFormat="1" ht="15" customHeight="1" spans="1:2">
      <c r="A36" s="225" t="s">
        <v>170</v>
      </c>
      <c r="B36" s="224"/>
    </row>
    <row r="37" s="273" customFormat="1" ht="15" customHeight="1" spans="1:2">
      <c r="A37" s="226" t="s">
        <v>194</v>
      </c>
      <c r="B37" s="224"/>
    </row>
    <row r="38" s="273" customFormat="1" ht="15" customHeight="1" spans="1:2">
      <c r="A38" s="226" t="s">
        <v>195</v>
      </c>
      <c r="B38" s="224"/>
    </row>
    <row r="39" s="273" customFormat="1" ht="15" customHeight="1" spans="1:2">
      <c r="A39" s="226" t="s">
        <v>196</v>
      </c>
      <c r="B39" s="224"/>
    </row>
    <row r="40" s="273" customFormat="1" ht="15" customHeight="1" spans="1:2">
      <c r="A40" s="226" t="s">
        <v>197</v>
      </c>
      <c r="B40" s="224"/>
    </row>
    <row r="41" s="273" customFormat="1" ht="15" customHeight="1" spans="1:2">
      <c r="A41" s="225" t="s">
        <v>198</v>
      </c>
      <c r="B41" s="224">
        <f>B42+B43</f>
        <v>0</v>
      </c>
    </row>
    <row r="42" s="273" customFormat="1" ht="15" customHeight="1" spans="1:2">
      <c r="A42" s="225" t="s">
        <v>170</v>
      </c>
      <c r="B42" s="224"/>
    </row>
    <row r="43" s="273" customFormat="1" ht="15" customHeight="1" spans="1:2">
      <c r="A43" s="226" t="s">
        <v>199</v>
      </c>
      <c r="B43" s="224"/>
    </row>
    <row r="44" s="273" customFormat="1" ht="15" customHeight="1" spans="1:2">
      <c r="A44" s="225" t="s">
        <v>200</v>
      </c>
      <c r="B44" s="224">
        <f>B45+B46</f>
        <v>117</v>
      </c>
    </row>
    <row r="45" s="273" customFormat="1" ht="15" customHeight="1" spans="1:2">
      <c r="A45" s="225" t="s">
        <v>170</v>
      </c>
      <c r="B45" s="224">
        <v>77</v>
      </c>
    </row>
    <row r="46" s="273" customFormat="1" ht="15" customHeight="1" spans="1:2">
      <c r="A46" s="225" t="s">
        <v>201</v>
      </c>
      <c r="B46" s="224">
        <v>40</v>
      </c>
    </row>
    <row r="47" s="273" customFormat="1" ht="15" customHeight="1" spans="1:2">
      <c r="A47" s="225" t="s">
        <v>202</v>
      </c>
      <c r="B47" s="224">
        <f>SUM(B48:B49)</f>
        <v>46</v>
      </c>
    </row>
    <row r="48" s="273" customFormat="1" ht="15" customHeight="1" spans="1:2">
      <c r="A48" s="225" t="s">
        <v>203</v>
      </c>
      <c r="B48" s="224">
        <v>46</v>
      </c>
    </row>
    <row r="49" s="273" customFormat="1" ht="15" customHeight="1" spans="1:2">
      <c r="A49" s="225" t="s">
        <v>204</v>
      </c>
      <c r="B49" s="224"/>
    </row>
    <row r="50" s="273" customFormat="1" ht="15" customHeight="1" spans="1:2">
      <c r="A50" s="225" t="s">
        <v>205</v>
      </c>
      <c r="B50" s="224">
        <f>B51</f>
        <v>1192</v>
      </c>
    </row>
    <row r="51" s="273" customFormat="1" ht="15" customHeight="1" spans="1:2">
      <c r="A51" s="225" t="s">
        <v>206</v>
      </c>
      <c r="B51" s="224">
        <v>1192</v>
      </c>
    </row>
    <row r="52" s="273" customFormat="1" ht="15" customHeight="1" spans="1:2">
      <c r="A52" s="225" t="s">
        <v>207</v>
      </c>
      <c r="B52" s="224">
        <f>B53</f>
        <v>33</v>
      </c>
    </row>
    <row r="53" s="273" customFormat="1" ht="15" customHeight="1" spans="1:2">
      <c r="A53" s="225" t="s">
        <v>208</v>
      </c>
      <c r="B53" s="224">
        <f>B54+B55</f>
        <v>33</v>
      </c>
    </row>
    <row r="54" s="273" customFormat="1" ht="15" customHeight="1" spans="1:2">
      <c r="A54" s="225" t="s">
        <v>209</v>
      </c>
      <c r="B54" s="224">
        <v>30</v>
      </c>
    </row>
    <row r="55" s="273" customFormat="1" ht="15" customHeight="1" spans="1:2">
      <c r="A55" s="225" t="s">
        <v>210</v>
      </c>
      <c r="B55" s="224">
        <v>3</v>
      </c>
    </row>
    <row r="56" s="273" customFormat="1" ht="15" customHeight="1" spans="1:2">
      <c r="A56" s="225" t="s">
        <v>211</v>
      </c>
      <c r="B56" s="224">
        <f>SUM(B57,B60,B64,B67,B70,B72)</f>
        <v>4032</v>
      </c>
    </row>
    <row r="57" s="273" customFormat="1" ht="15" customHeight="1" spans="1:2">
      <c r="A57" s="225" t="s">
        <v>212</v>
      </c>
      <c r="B57" s="224">
        <f>SUM(B58:B59)</f>
        <v>508</v>
      </c>
    </row>
    <row r="58" s="273" customFormat="1" ht="15" customHeight="1" spans="1:2">
      <c r="A58" s="225" t="s">
        <v>213</v>
      </c>
      <c r="B58" s="224"/>
    </row>
    <row r="59" s="273" customFormat="1" ht="15" customHeight="1" spans="1:2">
      <c r="A59" s="225" t="s">
        <v>214</v>
      </c>
      <c r="B59" s="224">
        <v>508</v>
      </c>
    </row>
    <row r="60" s="273" customFormat="1" ht="15" customHeight="1" spans="1:2">
      <c r="A60" s="225" t="s">
        <v>215</v>
      </c>
      <c r="B60" s="224">
        <f>SUM(B61:B63)</f>
        <v>3187</v>
      </c>
    </row>
    <row r="61" s="273" customFormat="1" ht="15" customHeight="1" spans="1:2">
      <c r="A61" s="225" t="s">
        <v>170</v>
      </c>
      <c r="B61" s="224">
        <v>2815</v>
      </c>
    </row>
    <row r="62" s="273" customFormat="1" ht="15" customHeight="1" spans="1:2">
      <c r="A62" s="225" t="s">
        <v>216</v>
      </c>
      <c r="B62" s="224">
        <v>372</v>
      </c>
    </row>
    <row r="63" s="273" customFormat="1" ht="15" customHeight="1" spans="1:2">
      <c r="A63" s="225" t="s">
        <v>217</v>
      </c>
      <c r="B63" s="224"/>
    </row>
    <row r="64" s="273" customFormat="1" ht="15" customHeight="1" spans="1:2">
      <c r="A64" s="225" t="s">
        <v>218</v>
      </c>
      <c r="B64" s="224">
        <f>B65+B66</f>
        <v>124</v>
      </c>
    </row>
    <row r="65" s="273" customFormat="1" ht="15" customHeight="1" spans="1:2">
      <c r="A65" s="225" t="s">
        <v>170</v>
      </c>
      <c r="B65" s="224"/>
    </row>
    <row r="66" s="273" customFormat="1" ht="15" customHeight="1" spans="1:2">
      <c r="A66" s="225" t="s">
        <v>219</v>
      </c>
      <c r="B66" s="224">
        <f>100+24</f>
        <v>124</v>
      </c>
    </row>
    <row r="67" s="273" customFormat="1" ht="15" customHeight="1" spans="1:2">
      <c r="A67" s="225" t="s">
        <v>220</v>
      </c>
      <c r="B67" s="224">
        <f>B68+B69</f>
        <v>213</v>
      </c>
    </row>
    <row r="68" s="273" customFormat="1" ht="15" customHeight="1" spans="1:2">
      <c r="A68" s="225" t="s">
        <v>170</v>
      </c>
      <c r="B68" s="224"/>
    </row>
    <row r="69" s="273" customFormat="1" ht="15" customHeight="1" spans="1:2">
      <c r="A69" s="225" t="s">
        <v>221</v>
      </c>
      <c r="B69" s="224">
        <f>100+113</f>
        <v>213</v>
      </c>
    </row>
    <row r="70" s="273" customFormat="1" ht="15" customHeight="1" spans="1:2">
      <c r="A70" s="225" t="s">
        <v>222</v>
      </c>
      <c r="B70" s="224">
        <f t="shared" ref="B70:B75" si="0">B71</f>
        <v>0</v>
      </c>
    </row>
    <row r="71" s="273" customFormat="1" ht="15" customHeight="1" spans="1:2">
      <c r="A71" s="225" t="s">
        <v>170</v>
      </c>
      <c r="B71" s="224"/>
    </row>
    <row r="72" s="273" customFormat="1" ht="15" customHeight="1" spans="1:2">
      <c r="A72" s="226" t="s">
        <v>223</v>
      </c>
      <c r="B72" s="224">
        <f t="shared" si="0"/>
        <v>0</v>
      </c>
    </row>
    <row r="73" s="273" customFormat="1" ht="15" customHeight="1" spans="1:2">
      <c r="A73" s="226" t="s">
        <v>224</v>
      </c>
      <c r="B73" s="224"/>
    </row>
    <row r="74" s="273" customFormat="1" ht="15" customHeight="1" spans="1:2">
      <c r="A74" s="225" t="s">
        <v>225</v>
      </c>
      <c r="B74" s="224">
        <f>SUM(B75,B77,B85,B87,B89,B83)</f>
        <v>14620</v>
      </c>
    </row>
    <row r="75" s="273" customFormat="1" ht="15" customHeight="1" spans="1:2">
      <c r="A75" s="225" t="s">
        <v>226</v>
      </c>
      <c r="B75" s="224">
        <f t="shared" si="0"/>
        <v>183</v>
      </c>
    </row>
    <row r="76" s="273" customFormat="1" ht="15" customHeight="1" spans="1:2">
      <c r="A76" s="225" t="s">
        <v>170</v>
      </c>
      <c r="B76" s="224">
        <v>183</v>
      </c>
    </row>
    <row r="77" s="273" customFormat="1" ht="15" customHeight="1" spans="1:2">
      <c r="A77" s="225" t="s">
        <v>227</v>
      </c>
      <c r="B77" s="224">
        <f>SUM(B78:B82)</f>
        <v>13255</v>
      </c>
    </row>
    <row r="78" s="273" customFormat="1" ht="15" customHeight="1" spans="1:2">
      <c r="A78" s="225" t="s">
        <v>228</v>
      </c>
      <c r="B78" s="224">
        <v>88</v>
      </c>
    </row>
    <row r="79" s="273" customFormat="1" ht="15" customHeight="1" spans="1:2">
      <c r="A79" s="225" t="s">
        <v>229</v>
      </c>
      <c r="B79" s="224">
        <v>60</v>
      </c>
    </row>
    <row r="80" s="273" customFormat="1" ht="15" customHeight="1" spans="1:2">
      <c r="A80" s="225" t="s">
        <v>230</v>
      </c>
      <c r="B80" s="224">
        <v>100</v>
      </c>
    </row>
    <row r="81" s="273" customFormat="1" ht="15" customHeight="1" spans="1:2">
      <c r="A81" s="225" t="s">
        <v>231</v>
      </c>
      <c r="B81" s="224">
        <v>139</v>
      </c>
    </row>
    <row r="82" s="273" customFormat="1" ht="15" customHeight="1" spans="1:2">
      <c r="A82" s="225" t="s">
        <v>232</v>
      </c>
      <c r="B82" s="224">
        <f>12870-2</f>
        <v>12868</v>
      </c>
    </row>
    <row r="83" s="273" customFormat="1" ht="15" customHeight="1" spans="1:2">
      <c r="A83" s="225" t="s">
        <v>233</v>
      </c>
      <c r="B83" s="224">
        <f>B84</f>
        <v>1</v>
      </c>
    </row>
    <row r="84" s="273" customFormat="1" ht="15" customHeight="1" spans="1:2">
      <c r="A84" s="225" t="s">
        <v>234</v>
      </c>
      <c r="B84" s="224">
        <v>1</v>
      </c>
    </row>
    <row r="85" s="273" customFormat="1" ht="15" customHeight="1" spans="1:2">
      <c r="A85" s="225" t="s">
        <v>235</v>
      </c>
      <c r="B85" s="224">
        <f t="shared" ref="B85:B89" si="1">B86</f>
        <v>3</v>
      </c>
    </row>
    <row r="86" s="273" customFormat="1" ht="15" customHeight="1" spans="1:2">
      <c r="A86" s="225" t="s">
        <v>236</v>
      </c>
      <c r="B86" s="224">
        <v>3</v>
      </c>
    </row>
    <row r="87" s="273" customFormat="1" ht="15" customHeight="1" spans="1:2">
      <c r="A87" s="225" t="s">
        <v>237</v>
      </c>
      <c r="B87" s="224">
        <f t="shared" si="1"/>
        <v>0</v>
      </c>
    </row>
    <row r="88" s="273" customFormat="1" ht="15" customHeight="1" spans="1:2">
      <c r="A88" s="225" t="s">
        <v>238</v>
      </c>
      <c r="B88" s="224"/>
    </row>
    <row r="89" s="273" customFormat="1" ht="15" customHeight="1" spans="1:2">
      <c r="A89" s="225" t="s">
        <v>239</v>
      </c>
      <c r="B89" s="224">
        <f t="shared" si="1"/>
        <v>1178</v>
      </c>
    </row>
    <row r="90" s="273" customFormat="1" ht="15" customHeight="1" spans="1:2">
      <c r="A90" s="225" t="s">
        <v>240</v>
      </c>
      <c r="B90" s="224">
        <v>1178</v>
      </c>
    </row>
    <row r="91" s="273" customFormat="1" ht="15" customHeight="1" spans="1:2">
      <c r="A91" s="225" t="s">
        <v>241</v>
      </c>
      <c r="B91" s="224">
        <f>B92</f>
        <v>0</v>
      </c>
    </row>
    <row r="92" s="273" customFormat="1" ht="15" customHeight="1" spans="1:2">
      <c r="A92" s="225" t="s">
        <v>242</v>
      </c>
      <c r="B92" s="224">
        <f>B93</f>
        <v>0</v>
      </c>
    </row>
    <row r="93" s="273" customFormat="1" ht="15" customHeight="1" spans="1:2">
      <c r="A93" s="225" t="s">
        <v>243</v>
      </c>
      <c r="B93" s="224"/>
    </row>
    <row r="94" s="273" customFormat="1" ht="15" customHeight="1" spans="1:2">
      <c r="A94" s="225" t="s">
        <v>244</v>
      </c>
      <c r="B94" s="224">
        <f>B95+B98+B101+B105</f>
        <v>471</v>
      </c>
    </row>
    <row r="95" s="273" customFormat="1" ht="15" customHeight="1" spans="1:2">
      <c r="A95" s="225" t="s">
        <v>245</v>
      </c>
      <c r="B95" s="224">
        <f>SUM(B96:B97)</f>
        <v>188</v>
      </c>
    </row>
    <row r="96" s="273" customFormat="1" ht="15" customHeight="1" spans="1:2">
      <c r="A96" s="225" t="s">
        <v>246</v>
      </c>
      <c r="B96" s="224">
        <v>20</v>
      </c>
    </row>
    <row r="97" s="273" customFormat="1" ht="15" customHeight="1" spans="1:2">
      <c r="A97" s="226" t="s">
        <v>247</v>
      </c>
      <c r="B97" s="224">
        <f>183-15</f>
        <v>168</v>
      </c>
    </row>
    <row r="98" s="273" customFormat="1" ht="15" customHeight="1" spans="1:2">
      <c r="A98" s="225" t="s">
        <v>248</v>
      </c>
      <c r="B98" s="224">
        <f>B100+B99</f>
        <v>15</v>
      </c>
    </row>
    <row r="99" s="273" customFormat="1" ht="15" customHeight="1" spans="1:2">
      <c r="A99" s="225" t="s">
        <v>249</v>
      </c>
      <c r="B99" s="224">
        <v>15</v>
      </c>
    </row>
    <row r="100" s="273" customFormat="1" ht="15" customHeight="1" spans="1:2">
      <c r="A100" s="225" t="s">
        <v>250</v>
      </c>
      <c r="B100" s="224"/>
    </row>
    <row r="101" s="273" customFormat="1" ht="15" customHeight="1" spans="1:2">
      <c r="A101" s="225" t="s">
        <v>251</v>
      </c>
      <c r="B101" s="224">
        <f>SUM(B102:B104)</f>
        <v>58</v>
      </c>
    </row>
    <row r="102" s="273" customFormat="1" ht="15" customHeight="1" spans="1:2">
      <c r="A102" s="225" t="s">
        <v>252</v>
      </c>
      <c r="B102" s="224">
        <v>56</v>
      </c>
    </row>
    <row r="103" s="273" customFormat="1" ht="15" customHeight="1" spans="1:2">
      <c r="A103" s="225" t="s">
        <v>253</v>
      </c>
      <c r="B103" s="224">
        <v>2</v>
      </c>
    </row>
    <row r="104" s="273" customFormat="1" ht="15" customHeight="1" spans="1:2">
      <c r="A104" s="225" t="s">
        <v>254</v>
      </c>
      <c r="B104" s="224"/>
    </row>
    <row r="105" s="273" customFormat="1" ht="15" customHeight="1" spans="1:2">
      <c r="A105" s="225" t="s">
        <v>255</v>
      </c>
      <c r="B105" s="224">
        <f>B106</f>
        <v>210</v>
      </c>
    </row>
    <row r="106" s="273" customFormat="1" ht="15" customHeight="1" spans="1:2">
      <c r="A106" s="225" t="s">
        <v>256</v>
      </c>
      <c r="B106" s="224">
        <v>210</v>
      </c>
    </row>
    <row r="107" s="273" customFormat="1" ht="15" customHeight="1" spans="1:2">
      <c r="A107" s="225" t="s">
        <v>257</v>
      </c>
      <c r="B107" s="224">
        <f>SUM(B108,B111,B117,B122,B127,B129,B132,B139,B144,B146,B148,B151,B156,B137,B142,B120)</f>
        <v>7612</v>
      </c>
    </row>
    <row r="108" s="273" customFormat="1" ht="15" customHeight="1" spans="1:2">
      <c r="A108" s="225" t="s">
        <v>258</v>
      </c>
      <c r="B108" s="224">
        <f>SUM(B109:B110)</f>
        <v>1413</v>
      </c>
    </row>
    <row r="109" s="273" customFormat="1" ht="15" customHeight="1" spans="1:2">
      <c r="A109" s="225" t="s">
        <v>259</v>
      </c>
      <c r="B109" s="224">
        <v>63</v>
      </c>
    </row>
    <row r="110" s="273" customFormat="1" ht="15" customHeight="1" spans="1:2">
      <c r="A110" s="225" t="s">
        <v>260</v>
      </c>
      <c r="B110" s="224">
        <v>1350</v>
      </c>
    </row>
    <row r="111" s="273" customFormat="1" ht="15" customHeight="1" spans="1:2">
      <c r="A111" s="225" t="s">
        <v>261</v>
      </c>
      <c r="B111" s="224">
        <f>SUM(B112:B116)</f>
        <v>1621</v>
      </c>
    </row>
    <row r="112" s="273" customFormat="1" ht="15" customHeight="1" spans="1:2">
      <c r="A112" s="225" t="s">
        <v>170</v>
      </c>
      <c r="B112" s="224">
        <v>90</v>
      </c>
    </row>
    <row r="113" s="273" customFormat="1" ht="15" customHeight="1" spans="1:2">
      <c r="A113" s="225" t="s">
        <v>204</v>
      </c>
      <c r="B113" s="224">
        <v>2</v>
      </c>
    </row>
    <row r="114" s="273" customFormat="1" ht="15" customHeight="1" spans="1:2">
      <c r="A114" s="225" t="s">
        <v>262</v>
      </c>
      <c r="B114" s="224">
        <v>295</v>
      </c>
    </row>
    <row r="115" s="273" customFormat="1" ht="15" customHeight="1" spans="1:2">
      <c r="A115" s="225" t="s">
        <v>263</v>
      </c>
      <c r="B115" s="224">
        <v>1234</v>
      </c>
    </row>
    <row r="116" s="273" customFormat="1" ht="15" customHeight="1" spans="1:2">
      <c r="A116" s="225" t="s">
        <v>264</v>
      </c>
      <c r="B116" s="224"/>
    </row>
    <row r="117" s="273" customFormat="1" ht="15" customHeight="1" spans="1:2">
      <c r="A117" s="225" t="s">
        <v>265</v>
      </c>
      <c r="B117" s="224">
        <f>SUM(B118:B119)</f>
        <v>0</v>
      </c>
    </row>
    <row r="118" s="273" customFormat="1" ht="15" customHeight="1" spans="1:2">
      <c r="A118" s="225" t="s">
        <v>266</v>
      </c>
      <c r="B118" s="224"/>
    </row>
    <row r="119" s="273" customFormat="1" ht="15" customHeight="1" spans="1:2">
      <c r="A119" s="225" t="s">
        <v>267</v>
      </c>
      <c r="B119" s="224"/>
    </row>
    <row r="120" s="273" customFormat="1" ht="15" customHeight="1" spans="1:2">
      <c r="A120" s="226" t="s">
        <v>268</v>
      </c>
      <c r="B120" s="224">
        <f>B121</f>
        <v>446</v>
      </c>
    </row>
    <row r="121" s="273" customFormat="1" ht="15" customHeight="1" spans="1:2">
      <c r="A121" s="226" t="s">
        <v>269</v>
      </c>
      <c r="B121" s="224">
        <v>446</v>
      </c>
    </row>
    <row r="122" s="273" customFormat="1" ht="15" customHeight="1" spans="1:2">
      <c r="A122" s="225" t="s">
        <v>270</v>
      </c>
      <c r="B122" s="224">
        <f>SUM(B123:B126)</f>
        <v>470</v>
      </c>
    </row>
    <row r="123" s="273" customFormat="1" ht="15" customHeight="1" spans="1:2">
      <c r="A123" s="225" t="s">
        <v>271</v>
      </c>
      <c r="B123" s="224">
        <v>86</v>
      </c>
    </row>
    <row r="124" s="273" customFormat="1" ht="15" customHeight="1" spans="1:2">
      <c r="A124" s="225" t="s">
        <v>272</v>
      </c>
      <c r="B124" s="224">
        <v>4</v>
      </c>
    </row>
    <row r="125" s="273" customFormat="1" ht="15" customHeight="1" spans="1:2">
      <c r="A125" s="225" t="s">
        <v>273</v>
      </c>
      <c r="B125" s="224">
        <v>50</v>
      </c>
    </row>
    <row r="126" s="273" customFormat="1" ht="15" customHeight="1" spans="1:2">
      <c r="A126" s="225" t="s">
        <v>274</v>
      </c>
      <c r="B126" s="224">
        <v>330</v>
      </c>
    </row>
    <row r="127" s="273" customFormat="1" ht="15" customHeight="1" spans="1:2">
      <c r="A127" s="225" t="s">
        <v>275</v>
      </c>
      <c r="B127" s="224">
        <f>B128</f>
        <v>30</v>
      </c>
    </row>
    <row r="128" s="273" customFormat="1" ht="15" customHeight="1" spans="1:2">
      <c r="A128" s="225" t="s">
        <v>276</v>
      </c>
      <c r="B128" s="224">
        <v>30</v>
      </c>
    </row>
    <row r="129" s="273" customFormat="1" ht="15" customHeight="1" spans="1:2">
      <c r="A129" s="225" t="s">
        <v>277</v>
      </c>
      <c r="B129" s="224">
        <f>B131+B130</f>
        <v>295</v>
      </c>
    </row>
    <row r="130" s="273" customFormat="1" ht="15" customHeight="1" spans="1:2">
      <c r="A130" s="226" t="s">
        <v>278</v>
      </c>
      <c r="B130" s="224">
        <v>4</v>
      </c>
    </row>
    <row r="131" s="273" customFormat="1" ht="15" customHeight="1" spans="1:2">
      <c r="A131" s="225" t="s">
        <v>279</v>
      </c>
      <c r="B131" s="224">
        <f>386-37-58</f>
        <v>291</v>
      </c>
    </row>
    <row r="132" s="273" customFormat="1" ht="15" customHeight="1" spans="1:2">
      <c r="A132" s="225" t="s">
        <v>280</v>
      </c>
      <c r="B132" s="224">
        <f>SUM(B133:B136)</f>
        <v>254</v>
      </c>
    </row>
    <row r="133" s="273" customFormat="1" ht="15" customHeight="1" spans="1:2">
      <c r="A133" s="225" t="s">
        <v>281</v>
      </c>
      <c r="B133" s="224">
        <v>106</v>
      </c>
    </row>
    <row r="134" s="273" customFormat="1" ht="15" customHeight="1" spans="1:2">
      <c r="A134" s="225" t="s">
        <v>282</v>
      </c>
      <c r="B134" s="224">
        <v>2</v>
      </c>
    </row>
    <row r="135" s="273" customFormat="1" ht="15" customHeight="1" spans="1:2">
      <c r="A135" s="225" t="s">
        <v>283</v>
      </c>
      <c r="B135" s="224">
        <v>92</v>
      </c>
    </row>
    <row r="136" s="273" customFormat="1" ht="15" customHeight="1" spans="1:2">
      <c r="A136" s="225" t="s">
        <v>284</v>
      </c>
      <c r="B136" s="224">
        <f>269-25-190</f>
        <v>54</v>
      </c>
    </row>
    <row r="137" s="273" customFormat="1" ht="15" customHeight="1" spans="1:2">
      <c r="A137" s="226" t="s">
        <v>285</v>
      </c>
      <c r="B137" s="224">
        <f>B138</f>
        <v>43</v>
      </c>
    </row>
    <row r="138" s="273" customFormat="1" ht="15" customHeight="1" spans="1:2">
      <c r="A138" s="226" t="s">
        <v>286</v>
      </c>
      <c r="B138" s="224">
        <v>43</v>
      </c>
    </row>
    <row r="139" s="273" customFormat="1" ht="15" customHeight="1" spans="1:2">
      <c r="A139" s="225" t="s">
        <v>287</v>
      </c>
      <c r="B139" s="224">
        <f>SUM(B140:B141)</f>
        <v>366</v>
      </c>
    </row>
    <row r="140" s="273" customFormat="1" ht="15" customHeight="1" spans="1:2">
      <c r="A140" s="225" t="s">
        <v>288</v>
      </c>
      <c r="B140" s="224">
        <f>174-69</f>
        <v>105</v>
      </c>
    </row>
    <row r="141" s="273" customFormat="1" ht="15" customHeight="1" spans="1:2">
      <c r="A141" s="225" t="s">
        <v>289</v>
      </c>
      <c r="B141" s="224">
        <v>261</v>
      </c>
    </row>
    <row r="142" s="273" customFormat="1" ht="15" customHeight="1" spans="1:2">
      <c r="A142" s="226" t="s">
        <v>290</v>
      </c>
      <c r="B142" s="224">
        <f t="shared" ref="B142:B146" si="2">B143</f>
        <v>50</v>
      </c>
    </row>
    <row r="143" s="273" customFormat="1" ht="15" customHeight="1" spans="1:2">
      <c r="A143" s="226" t="s">
        <v>291</v>
      </c>
      <c r="B143" s="224">
        <v>50</v>
      </c>
    </row>
    <row r="144" s="273" customFormat="1" ht="15" customHeight="1" spans="1:2">
      <c r="A144" s="225" t="s">
        <v>292</v>
      </c>
      <c r="B144" s="224">
        <f t="shared" si="2"/>
        <v>62</v>
      </c>
    </row>
    <row r="145" s="273" customFormat="1" ht="15" customHeight="1" spans="1:2">
      <c r="A145" s="225" t="s">
        <v>293</v>
      </c>
      <c r="B145" s="224">
        <v>62</v>
      </c>
    </row>
    <row r="146" s="273" customFormat="1" ht="15" customHeight="1" spans="1:2">
      <c r="A146" s="225" t="s">
        <v>294</v>
      </c>
      <c r="B146" s="224">
        <f t="shared" si="2"/>
        <v>0</v>
      </c>
    </row>
    <row r="147" s="273" customFormat="1" ht="15" customHeight="1" spans="1:2">
      <c r="A147" s="225" t="s">
        <v>295</v>
      </c>
      <c r="B147" s="224"/>
    </row>
    <row r="148" s="273" customFormat="1" ht="15" customHeight="1" spans="1:2">
      <c r="A148" s="225" t="s">
        <v>296</v>
      </c>
      <c r="B148" s="224">
        <f>B149+B150</f>
        <v>441</v>
      </c>
    </row>
    <row r="149" s="273" customFormat="1" ht="15" customHeight="1" spans="1:2">
      <c r="A149" s="225" t="s">
        <v>297</v>
      </c>
      <c r="B149" s="224">
        <v>441</v>
      </c>
    </row>
    <row r="150" s="273" customFormat="1" ht="15" customHeight="1" spans="1:2">
      <c r="A150" s="225" t="s">
        <v>298</v>
      </c>
      <c r="B150" s="224"/>
    </row>
    <row r="151" s="273" customFormat="1" ht="15" customHeight="1" spans="1:2">
      <c r="A151" s="225" t="s">
        <v>299</v>
      </c>
      <c r="B151" s="224">
        <f>SUM(B152:B155)</f>
        <v>0</v>
      </c>
    </row>
    <row r="152" s="273" customFormat="1" ht="15" customHeight="1" spans="1:2">
      <c r="A152" s="225" t="s">
        <v>300</v>
      </c>
      <c r="B152" s="224"/>
    </row>
    <row r="153" s="273" customFormat="1" ht="15" customHeight="1" spans="1:2">
      <c r="A153" s="225" t="s">
        <v>301</v>
      </c>
      <c r="B153" s="224"/>
    </row>
    <row r="154" s="273" customFormat="1" ht="15" customHeight="1" spans="1:2">
      <c r="A154" s="225" t="s">
        <v>302</v>
      </c>
      <c r="B154" s="224"/>
    </row>
    <row r="155" s="273" customFormat="1" ht="15" customHeight="1" spans="1:2">
      <c r="A155" s="225" t="s">
        <v>303</v>
      </c>
      <c r="B155" s="224"/>
    </row>
    <row r="156" s="273" customFormat="1" ht="15" customHeight="1" spans="1:2">
      <c r="A156" s="225" t="s">
        <v>304</v>
      </c>
      <c r="B156" s="224">
        <f>B157</f>
        <v>2121</v>
      </c>
    </row>
    <row r="157" s="273" customFormat="1" ht="15" customHeight="1" spans="1:2">
      <c r="A157" s="225" t="s">
        <v>305</v>
      </c>
      <c r="B157" s="224">
        <v>2121</v>
      </c>
    </row>
    <row r="158" s="273" customFormat="1" ht="15" customHeight="1" spans="1:2">
      <c r="A158" s="225" t="s">
        <v>306</v>
      </c>
      <c r="B158" s="224">
        <f>SUM(B159,B162,B166,B171,B178,B181,B175)</f>
        <v>1231</v>
      </c>
    </row>
    <row r="159" s="273" customFormat="1" ht="15" customHeight="1" spans="1:2">
      <c r="A159" s="225" t="s">
        <v>307</v>
      </c>
      <c r="B159" s="224">
        <f>SUM(B160:B161)</f>
        <v>75</v>
      </c>
    </row>
    <row r="160" s="273" customFormat="1" ht="15" customHeight="1" spans="1:2">
      <c r="A160" s="225" t="s">
        <v>170</v>
      </c>
      <c r="B160" s="224">
        <v>75</v>
      </c>
    </row>
    <row r="161" s="273" customFormat="1" ht="15" customHeight="1" spans="1:2">
      <c r="A161" s="225" t="s">
        <v>308</v>
      </c>
      <c r="B161" s="224"/>
    </row>
    <row r="162" s="273" customFormat="1" ht="15" customHeight="1" spans="1:2">
      <c r="A162" s="225" t="s">
        <v>309</v>
      </c>
      <c r="B162" s="224">
        <f>SUM(B163:B165)</f>
        <v>285</v>
      </c>
    </row>
    <row r="163" s="273" customFormat="1" ht="15" customHeight="1" spans="1:2">
      <c r="A163" s="225" t="s">
        <v>310</v>
      </c>
      <c r="B163" s="224"/>
    </row>
    <row r="164" s="273" customFormat="1" ht="15" customHeight="1" spans="1:2">
      <c r="A164" s="225" t="s">
        <v>311</v>
      </c>
      <c r="B164" s="224">
        <v>274</v>
      </c>
    </row>
    <row r="165" s="273" customFormat="1" ht="15" customHeight="1" spans="1:2">
      <c r="A165" s="225" t="s">
        <v>312</v>
      </c>
      <c r="B165" s="224">
        <v>11</v>
      </c>
    </row>
    <row r="166" s="273" customFormat="1" ht="15" customHeight="1" spans="1:2">
      <c r="A166" s="225" t="s">
        <v>313</v>
      </c>
      <c r="B166" s="224">
        <f>SUM(B167:B170)</f>
        <v>198</v>
      </c>
    </row>
    <row r="167" s="273" customFormat="1" ht="15" customHeight="1" spans="1:2">
      <c r="A167" s="225" t="s">
        <v>314</v>
      </c>
      <c r="B167" s="224"/>
    </row>
    <row r="168" s="273" customFormat="1" ht="15" customHeight="1" spans="1:2">
      <c r="A168" s="225" t="s">
        <v>315</v>
      </c>
      <c r="B168" s="224">
        <v>55</v>
      </c>
    </row>
    <row r="169" s="273" customFormat="1" ht="15" customHeight="1" spans="1:2">
      <c r="A169" s="225" t="s">
        <v>316</v>
      </c>
      <c r="B169" s="224">
        <v>76</v>
      </c>
    </row>
    <row r="170" s="273" customFormat="1" ht="15" customHeight="1" spans="1:2">
      <c r="A170" s="225" t="s">
        <v>317</v>
      </c>
      <c r="B170" s="224">
        <v>67</v>
      </c>
    </row>
    <row r="171" s="273" customFormat="1" ht="15" customHeight="1" spans="1:2">
      <c r="A171" s="225" t="s">
        <v>318</v>
      </c>
      <c r="B171" s="224">
        <f>SUM(B172:B174)</f>
        <v>264</v>
      </c>
    </row>
    <row r="172" s="273" customFormat="1" ht="15" customHeight="1" spans="1:2">
      <c r="A172" s="225" t="s">
        <v>319</v>
      </c>
      <c r="B172" s="224">
        <v>78</v>
      </c>
    </row>
    <row r="173" s="273" customFormat="1" ht="15" customHeight="1" spans="1:2">
      <c r="A173" s="225" t="s">
        <v>320</v>
      </c>
      <c r="B173" s="224">
        <v>12</v>
      </c>
    </row>
    <row r="174" s="273" customFormat="1" ht="15" customHeight="1" spans="1:2">
      <c r="A174" s="225" t="s">
        <v>321</v>
      </c>
      <c r="B174" s="224">
        <f>205-31</f>
        <v>174</v>
      </c>
    </row>
    <row r="175" s="273" customFormat="1" ht="15" customHeight="1" spans="1:2">
      <c r="A175" s="226" t="s">
        <v>322</v>
      </c>
      <c r="B175" s="224">
        <f>B176+B177</f>
        <v>307</v>
      </c>
    </row>
    <row r="176" s="273" customFormat="1" ht="15" customHeight="1" spans="1:2">
      <c r="A176" s="226" t="s">
        <v>323</v>
      </c>
      <c r="B176" s="224">
        <v>272</v>
      </c>
    </row>
    <row r="177" s="273" customFormat="1" ht="15" customHeight="1" spans="1:2">
      <c r="A177" s="226" t="s">
        <v>324</v>
      </c>
      <c r="B177" s="224">
        <v>35</v>
      </c>
    </row>
    <row r="178" s="273" customFormat="1" ht="15" customHeight="1" spans="1:2">
      <c r="A178" s="225" t="s">
        <v>325</v>
      </c>
      <c r="B178" s="224">
        <f>SUM(B179:B180)</f>
        <v>10</v>
      </c>
    </row>
    <row r="179" s="273" customFormat="1" ht="15" customHeight="1" spans="1:2">
      <c r="A179" s="225" t="s">
        <v>326</v>
      </c>
      <c r="B179" s="224"/>
    </row>
    <row r="180" s="273" customFormat="1" ht="15" customHeight="1" spans="1:2">
      <c r="A180" s="225" t="s">
        <v>327</v>
      </c>
      <c r="B180" s="224">
        <v>10</v>
      </c>
    </row>
    <row r="181" s="273" customFormat="1" ht="15" customHeight="1" spans="1:2">
      <c r="A181" s="225" t="s">
        <v>328</v>
      </c>
      <c r="B181" s="224">
        <f>B182+B183</f>
        <v>92</v>
      </c>
    </row>
    <row r="182" s="273" customFormat="1" ht="15" customHeight="1" spans="1:2">
      <c r="A182" s="225" t="s">
        <v>329</v>
      </c>
      <c r="B182" s="224">
        <v>61</v>
      </c>
    </row>
    <row r="183" s="273" customFormat="1" ht="15" customHeight="1" spans="1:2">
      <c r="A183" s="225" t="s">
        <v>330</v>
      </c>
      <c r="B183" s="224">
        <v>31</v>
      </c>
    </row>
    <row r="184" s="273" customFormat="1" ht="15" customHeight="1" spans="1:2">
      <c r="A184" s="225" t="s">
        <v>331</v>
      </c>
      <c r="B184" s="224">
        <f>SUM(B185,B192,B189,B187)</f>
        <v>3580</v>
      </c>
    </row>
    <row r="185" s="273" customFormat="1" ht="15" customHeight="1" spans="1:2">
      <c r="A185" s="225" t="s">
        <v>332</v>
      </c>
      <c r="B185" s="224">
        <f>B186</f>
        <v>2130</v>
      </c>
    </row>
    <row r="186" s="273" customFormat="1" ht="15" customHeight="1" spans="1:2">
      <c r="A186" s="225" t="s">
        <v>333</v>
      </c>
      <c r="B186" s="224">
        <f>2570-410-30</f>
        <v>2130</v>
      </c>
    </row>
    <row r="187" s="273" customFormat="1" ht="15" customHeight="1" spans="1:2">
      <c r="A187" s="225" t="s">
        <v>334</v>
      </c>
      <c r="B187" s="224">
        <f>B188</f>
        <v>10</v>
      </c>
    </row>
    <row r="188" s="273" customFormat="1" ht="15" customHeight="1" spans="1:2">
      <c r="A188" s="225" t="s">
        <v>335</v>
      </c>
      <c r="B188" s="224">
        <v>10</v>
      </c>
    </row>
    <row r="189" s="273" customFormat="1" ht="15" customHeight="1" spans="1:2">
      <c r="A189" s="226" t="s">
        <v>336</v>
      </c>
      <c r="B189" s="224">
        <f>B190+B191</f>
        <v>440</v>
      </c>
    </row>
    <row r="190" s="273" customFormat="1" ht="15" customHeight="1" spans="1:2">
      <c r="A190" s="226" t="s">
        <v>337</v>
      </c>
      <c r="B190" s="224">
        <v>410</v>
      </c>
    </row>
    <row r="191" s="273" customFormat="1" ht="15" customHeight="1" spans="1:2">
      <c r="A191" s="226" t="s">
        <v>338</v>
      </c>
      <c r="B191" s="224">
        <v>30</v>
      </c>
    </row>
    <row r="192" s="273" customFormat="1" ht="15" customHeight="1" spans="1:2">
      <c r="A192" s="225" t="s">
        <v>339</v>
      </c>
      <c r="B192" s="224">
        <f>B193</f>
        <v>1000</v>
      </c>
    </row>
    <row r="193" s="273" customFormat="1" ht="15" customHeight="1" spans="1:2">
      <c r="A193" s="225" t="s">
        <v>340</v>
      </c>
      <c r="B193" s="224">
        <v>1000</v>
      </c>
    </row>
    <row r="194" s="273" customFormat="1" ht="15" customHeight="1" spans="1:2">
      <c r="A194" s="225" t="s">
        <v>341</v>
      </c>
      <c r="B194" s="224">
        <f>SUM(B195,B200,B202,B204)</f>
        <v>11957</v>
      </c>
    </row>
    <row r="195" s="273" customFormat="1" ht="15" customHeight="1" spans="1:2">
      <c r="A195" s="225" t="s">
        <v>342</v>
      </c>
      <c r="B195" s="224">
        <f>SUM(B196:B199)</f>
        <v>3621</v>
      </c>
    </row>
    <row r="196" s="273" customFormat="1" ht="15" customHeight="1" spans="1:2">
      <c r="A196" s="225" t="s">
        <v>170</v>
      </c>
      <c r="B196" s="224">
        <v>209</v>
      </c>
    </row>
    <row r="197" s="273" customFormat="1" ht="15" customHeight="1" spans="1:2">
      <c r="A197" s="225" t="s">
        <v>343</v>
      </c>
      <c r="B197" s="224">
        <v>455</v>
      </c>
    </row>
    <row r="198" s="273" customFormat="1" ht="15" customHeight="1" spans="1:2">
      <c r="A198" s="225" t="s">
        <v>344</v>
      </c>
      <c r="B198" s="224"/>
    </row>
    <row r="199" s="273" customFormat="1" ht="15" customHeight="1" spans="1:2">
      <c r="A199" s="225" t="s">
        <v>345</v>
      </c>
      <c r="B199" s="224">
        <f>667+2290</f>
        <v>2957</v>
      </c>
    </row>
    <row r="200" s="273" customFormat="1" ht="15" customHeight="1" spans="1:2">
      <c r="A200" s="225" t="s">
        <v>346</v>
      </c>
      <c r="B200" s="224">
        <f t="shared" ref="B200:B204" si="3">B201</f>
        <v>2300</v>
      </c>
    </row>
    <row r="201" s="273" customFormat="1" ht="15" customHeight="1" spans="1:2">
      <c r="A201" s="225" t="s">
        <v>347</v>
      </c>
      <c r="B201" s="224">
        <v>2300</v>
      </c>
    </row>
    <row r="202" s="273" customFormat="1" ht="15" customHeight="1" spans="1:2">
      <c r="A202" s="225" t="s">
        <v>348</v>
      </c>
      <c r="B202" s="224">
        <f t="shared" si="3"/>
        <v>3500</v>
      </c>
    </row>
    <row r="203" s="273" customFormat="1" ht="15" customHeight="1" spans="1:2">
      <c r="A203" s="225" t="s">
        <v>349</v>
      </c>
      <c r="B203" s="224">
        <v>3500</v>
      </c>
    </row>
    <row r="204" s="273" customFormat="1" ht="15" customHeight="1" spans="1:2">
      <c r="A204" s="225" t="s">
        <v>350</v>
      </c>
      <c r="B204" s="224">
        <f t="shared" si="3"/>
        <v>2536</v>
      </c>
    </row>
    <row r="205" s="273" customFormat="1" ht="15" customHeight="1" spans="1:2">
      <c r="A205" s="225" t="s">
        <v>351</v>
      </c>
      <c r="B205" s="224">
        <v>2536</v>
      </c>
    </row>
    <row r="206" s="273" customFormat="1" ht="15" customHeight="1" spans="1:2">
      <c r="A206" s="225" t="s">
        <v>352</v>
      </c>
      <c r="B206" s="224">
        <f>SUM(B207,B215,B221,B228,B234,B238)</f>
        <v>4938</v>
      </c>
    </row>
    <row r="207" s="273" customFormat="1" ht="15" customHeight="1" spans="1:2">
      <c r="A207" s="225" t="s">
        <v>353</v>
      </c>
      <c r="B207" s="224">
        <f>SUM(B208:B214)</f>
        <v>1766</v>
      </c>
    </row>
    <row r="208" s="273" customFormat="1" ht="15" customHeight="1" spans="1:2">
      <c r="A208" s="225" t="s">
        <v>170</v>
      </c>
      <c r="B208" s="224">
        <v>108</v>
      </c>
    </row>
    <row r="209" s="273" customFormat="1" ht="15" customHeight="1" spans="1:2">
      <c r="A209" s="225" t="s">
        <v>354</v>
      </c>
      <c r="B209" s="224">
        <v>99</v>
      </c>
    </row>
    <row r="210" s="273" customFormat="1" ht="15" customHeight="1" spans="1:2">
      <c r="A210" s="225" t="s">
        <v>355</v>
      </c>
      <c r="B210" s="224">
        <v>24</v>
      </c>
    </row>
    <row r="211" s="273" customFormat="1" ht="15" customHeight="1" spans="1:2">
      <c r="A211" s="225" t="s">
        <v>356</v>
      </c>
      <c r="B211" s="224">
        <v>100</v>
      </c>
    </row>
    <row r="212" s="273" customFormat="1" ht="15" customHeight="1" spans="1:2">
      <c r="A212" s="225" t="s">
        <v>357</v>
      </c>
      <c r="B212" s="224">
        <v>19</v>
      </c>
    </row>
    <row r="213" s="273" customFormat="1" ht="15" customHeight="1" spans="1:2">
      <c r="A213" s="225" t="s">
        <v>358</v>
      </c>
      <c r="B213" s="224">
        <v>2</v>
      </c>
    </row>
    <row r="214" s="273" customFormat="1" ht="15" customHeight="1" spans="1:2">
      <c r="A214" s="225" t="s">
        <v>359</v>
      </c>
      <c r="B214" s="224">
        <v>1414</v>
      </c>
    </row>
    <row r="215" s="273" customFormat="1" ht="15" customHeight="1" spans="1:2">
      <c r="A215" s="225" t="s">
        <v>360</v>
      </c>
      <c r="B215" s="224">
        <f>SUM(B216:B220)</f>
        <v>280</v>
      </c>
    </row>
    <row r="216" s="273" customFormat="1" ht="15" customHeight="1" spans="1:2">
      <c r="A216" s="225" t="s">
        <v>170</v>
      </c>
      <c r="B216" s="224"/>
    </row>
    <row r="217" s="273" customFormat="1" ht="15" customHeight="1" spans="1:2">
      <c r="A217" s="225" t="s">
        <v>361</v>
      </c>
      <c r="B217" s="224"/>
    </row>
    <row r="218" s="273" customFormat="1" ht="15" customHeight="1" spans="1:2">
      <c r="A218" s="225" t="s">
        <v>362</v>
      </c>
      <c r="B218" s="224"/>
    </row>
    <row r="219" s="273" customFormat="1" ht="15" customHeight="1" spans="1:2">
      <c r="A219" s="225" t="s">
        <v>363</v>
      </c>
      <c r="B219" s="224">
        <v>5</v>
      </c>
    </row>
    <row r="220" s="273" customFormat="1" ht="15" customHeight="1" spans="1:2">
      <c r="A220" s="225" t="s">
        <v>364</v>
      </c>
      <c r="B220" s="224">
        <f>295-20</f>
        <v>275</v>
      </c>
    </row>
    <row r="221" s="273" customFormat="1" ht="15" customHeight="1" spans="1:2">
      <c r="A221" s="225" t="s">
        <v>365</v>
      </c>
      <c r="B221" s="224">
        <f>SUM(B222:B227)</f>
        <v>490</v>
      </c>
    </row>
    <row r="222" s="273" customFormat="1" ht="15" customHeight="1" spans="1:2">
      <c r="A222" s="225" t="s">
        <v>170</v>
      </c>
      <c r="B222" s="224"/>
    </row>
    <row r="223" s="273" customFormat="1" ht="15" customHeight="1" spans="1:2">
      <c r="A223" s="225" t="s">
        <v>366</v>
      </c>
      <c r="B223" s="224"/>
    </row>
    <row r="224" s="273" customFormat="1" ht="15" customHeight="1" spans="1:2">
      <c r="A224" s="225" t="s">
        <v>367</v>
      </c>
      <c r="B224" s="224">
        <v>3</v>
      </c>
    </row>
    <row r="225" s="273" customFormat="1" ht="15" customHeight="1" spans="1:2">
      <c r="A225" s="225" t="s">
        <v>368</v>
      </c>
      <c r="B225" s="224">
        <v>3</v>
      </c>
    </row>
    <row r="226" s="273" customFormat="1" ht="15" customHeight="1" spans="1:2">
      <c r="A226" s="225" t="s">
        <v>369</v>
      </c>
      <c r="B226" s="224"/>
    </row>
    <row r="227" s="273" customFormat="1" ht="15" customHeight="1" spans="1:2">
      <c r="A227" s="225" t="s">
        <v>370</v>
      </c>
      <c r="B227" s="224">
        <f>502-6-12</f>
        <v>484</v>
      </c>
    </row>
    <row r="228" s="273" customFormat="1" ht="15" customHeight="1" spans="1:2">
      <c r="A228" s="225" t="s">
        <v>371</v>
      </c>
      <c r="B228" s="224">
        <f>SUM(B229:B233)</f>
        <v>1660</v>
      </c>
    </row>
    <row r="229" s="273" customFormat="1" ht="15" customHeight="1" spans="1:2">
      <c r="A229" s="225" t="s">
        <v>170</v>
      </c>
      <c r="B229" s="224">
        <v>47</v>
      </c>
    </row>
    <row r="230" s="273" customFormat="1" ht="15" customHeight="1" spans="1:2">
      <c r="A230" s="225" t="s">
        <v>372</v>
      </c>
      <c r="B230" s="224"/>
    </row>
    <row r="231" s="273" customFormat="1" ht="15" customHeight="1" spans="1:2">
      <c r="A231" s="225" t="s">
        <v>373</v>
      </c>
      <c r="B231" s="224">
        <v>4</v>
      </c>
    </row>
    <row r="232" s="273" customFormat="1" ht="15" customHeight="1" spans="1:2">
      <c r="A232" s="225" t="s">
        <v>374</v>
      </c>
      <c r="B232" s="224">
        <v>1440</v>
      </c>
    </row>
    <row r="233" s="273" customFormat="1" ht="15" customHeight="1" spans="1:2">
      <c r="A233" s="225" t="s">
        <v>375</v>
      </c>
      <c r="B233" s="224">
        <v>169</v>
      </c>
    </row>
    <row r="234" s="273" customFormat="1" ht="15" customHeight="1" spans="1:2">
      <c r="A234" s="225" t="s">
        <v>376</v>
      </c>
      <c r="B234" s="224">
        <f>SUM(B235:B237)</f>
        <v>730</v>
      </c>
    </row>
    <row r="235" s="273" customFormat="1" ht="15" customHeight="1" spans="1:2">
      <c r="A235" s="225" t="s">
        <v>377</v>
      </c>
      <c r="B235" s="224">
        <f>115-17</f>
        <v>98</v>
      </c>
    </row>
    <row r="236" s="273" customFormat="1" ht="15" customHeight="1" spans="1:2">
      <c r="A236" s="225" t="s">
        <v>378</v>
      </c>
      <c r="B236" s="224">
        <v>625</v>
      </c>
    </row>
    <row r="237" s="273" customFormat="1" ht="15" customHeight="1" spans="1:2">
      <c r="A237" s="225" t="s">
        <v>379</v>
      </c>
      <c r="B237" s="224">
        <v>7</v>
      </c>
    </row>
    <row r="238" s="273" customFormat="1" ht="15" customHeight="1" spans="1:2">
      <c r="A238" s="225" t="s">
        <v>380</v>
      </c>
      <c r="B238" s="224">
        <f t="shared" ref="B238:B241" si="4">B239</f>
        <v>12</v>
      </c>
    </row>
    <row r="239" s="273" customFormat="1" ht="15" customHeight="1" spans="1:2">
      <c r="A239" s="225" t="s">
        <v>381</v>
      </c>
      <c r="B239" s="224">
        <v>12</v>
      </c>
    </row>
    <row r="240" s="273" customFormat="1" ht="15" customHeight="1" spans="1:2">
      <c r="A240" s="225" t="s">
        <v>382</v>
      </c>
      <c r="B240" s="224">
        <f t="shared" si="4"/>
        <v>31</v>
      </c>
    </row>
    <row r="241" s="273" customFormat="1" ht="15" customHeight="1" spans="1:2">
      <c r="A241" s="225" t="s">
        <v>383</v>
      </c>
      <c r="B241" s="224">
        <f t="shared" si="4"/>
        <v>31</v>
      </c>
    </row>
    <row r="242" s="273" customFormat="1" ht="15" customHeight="1" spans="1:2">
      <c r="A242" s="225" t="s">
        <v>384</v>
      </c>
      <c r="B242" s="224">
        <v>31</v>
      </c>
    </row>
    <row r="243" s="273" customFormat="1" ht="15" customHeight="1" spans="1:2">
      <c r="A243" s="225" t="s">
        <v>385</v>
      </c>
      <c r="B243" s="224">
        <f>SUM(B244,B246,B250,B254)</f>
        <v>883</v>
      </c>
    </row>
    <row r="244" s="273" customFormat="1" ht="15" customHeight="1" spans="1:2">
      <c r="A244" s="225" t="s">
        <v>386</v>
      </c>
      <c r="B244" s="224">
        <f>B245</f>
        <v>0</v>
      </c>
    </row>
    <row r="245" s="273" customFormat="1" ht="15" customHeight="1" spans="1:2">
      <c r="A245" s="225" t="s">
        <v>170</v>
      </c>
      <c r="B245" s="224"/>
    </row>
    <row r="246" s="273" customFormat="1" ht="15" customHeight="1" spans="1:2">
      <c r="A246" s="225" t="s">
        <v>387</v>
      </c>
      <c r="B246" s="224">
        <f>B247+B248+B249</f>
        <v>449</v>
      </c>
    </row>
    <row r="247" s="273" customFormat="1" ht="15" customHeight="1" spans="1:2">
      <c r="A247" s="225" t="s">
        <v>170</v>
      </c>
      <c r="B247" s="224">
        <v>47</v>
      </c>
    </row>
    <row r="248" s="273" customFormat="1" ht="15" customHeight="1" spans="1:2">
      <c r="A248" s="225" t="s">
        <v>388</v>
      </c>
      <c r="B248" s="224"/>
    </row>
    <row r="249" s="273" customFormat="1" ht="15" customHeight="1" spans="1:2">
      <c r="A249" s="225" t="s">
        <v>389</v>
      </c>
      <c r="B249" s="224">
        <v>402</v>
      </c>
    </row>
    <row r="250" s="273" customFormat="1" ht="15" customHeight="1" spans="1:2">
      <c r="A250" s="225" t="s">
        <v>390</v>
      </c>
      <c r="B250" s="224">
        <f>B251+B252+B253</f>
        <v>34</v>
      </c>
    </row>
    <row r="251" s="273" customFormat="1" ht="15" customHeight="1" spans="1:2">
      <c r="A251" s="225" t="s">
        <v>259</v>
      </c>
      <c r="B251" s="224">
        <v>34</v>
      </c>
    </row>
    <row r="252" s="273" customFormat="1" ht="15" customHeight="1" spans="1:2">
      <c r="A252" s="225" t="s">
        <v>391</v>
      </c>
      <c r="B252" s="224"/>
    </row>
    <row r="253" s="273" customFormat="1" ht="15" customHeight="1" spans="1:2">
      <c r="A253" s="225" t="s">
        <v>392</v>
      </c>
      <c r="B253" s="224"/>
    </row>
    <row r="254" s="273" customFormat="1" ht="15" customHeight="1" spans="1:2">
      <c r="A254" s="225" t="s">
        <v>393</v>
      </c>
      <c r="B254" s="224">
        <f>SUM(B255:B256)</f>
        <v>400</v>
      </c>
    </row>
    <row r="255" s="273" customFormat="1" ht="15" customHeight="1" spans="1:2">
      <c r="A255" s="225" t="s">
        <v>394</v>
      </c>
      <c r="B255" s="224">
        <v>200</v>
      </c>
    </row>
    <row r="256" s="273" customFormat="1" ht="15" customHeight="1" spans="1:2">
      <c r="A256" s="225" t="s">
        <v>395</v>
      </c>
      <c r="B256" s="224">
        <v>200</v>
      </c>
    </row>
    <row r="257" s="273" customFormat="1" ht="15" customHeight="1" spans="1:2">
      <c r="A257" s="225" t="s">
        <v>396</v>
      </c>
      <c r="B257" s="224">
        <f>B258</f>
        <v>550</v>
      </c>
    </row>
    <row r="258" s="273" customFormat="1" ht="15" customHeight="1" spans="1:2">
      <c r="A258" s="225" t="s">
        <v>397</v>
      </c>
      <c r="B258" s="224">
        <f>B259+B260</f>
        <v>550</v>
      </c>
    </row>
    <row r="259" s="273" customFormat="1" ht="15" customHeight="1" spans="1:2">
      <c r="A259" s="225" t="s">
        <v>170</v>
      </c>
      <c r="B259" s="224">
        <v>34</v>
      </c>
    </row>
    <row r="260" s="273" customFormat="1" ht="15" customHeight="1" spans="1:2">
      <c r="A260" s="225" t="s">
        <v>398</v>
      </c>
      <c r="B260" s="224">
        <v>516</v>
      </c>
    </row>
    <row r="261" s="273" customFormat="1" ht="15" customHeight="1" spans="1:2">
      <c r="A261" s="225" t="s">
        <v>399</v>
      </c>
      <c r="B261" s="224">
        <f>SUM(B262,B267)</f>
        <v>379</v>
      </c>
    </row>
    <row r="262" s="273" customFormat="1" ht="15" customHeight="1" spans="1:2">
      <c r="A262" s="225" t="s">
        <v>400</v>
      </c>
      <c r="B262" s="224">
        <f>SUM(B263:B266)</f>
        <v>379</v>
      </c>
    </row>
    <row r="263" s="273" customFormat="1" ht="15" customHeight="1" spans="1:2">
      <c r="A263" s="225" t="s">
        <v>170</v>
      </c>
      <c r="B263" s="224">
        <v>293</v>
      </c>
    </row>
    <row r="264" s="273" customFormat="1" ht="15" customHeight="1" spans="1:2">
      <c r="A264" s="225" t="s">
        <v>401</v>
      </c>
      <c r="B264" s="224"/>
    </row>
    <row r="265" s="273" customFormat="1" ht="15" customHeight="1" spans="1:2">
      <c r="A265" s="225" t="s">
        <v>402</v>
      </c>
      <c r="B265" s="224"/>
    </row>
    <row r="266" s="273" customFormat="1" ht="15" customHeight="1" spans="1:2">
      <c r="A266" s="225" t="s">
        <v>403</v>
      </c>
      <c r="B266" s="224">
        <v>86</v>
      </c>
    </row>
    <row r="267" s="273" customFormat="1" ht="15" customHeight="1" spans="1:2">
      <c r="A267" s="225" t="s">
        <v>404</v>
      </c>
      <c r="B267" s="224">
        <f t="shared" ref="B267:B270" si="5">B268</f>
        <v>0</v>
      </c>
    </row>
    <row r="268" s="273" customFormat="1" ht="15" customHeight="1" spans="1:2">
      <c r="A268" s="225" t="s">
        <v>405</v>
      </c>
      <c r="B268" s="224"/>
    </row>
    <row r="269" s="273" customFormat="1" ht="15" customHeight="1" spans="1:2">
      <c r="A269" s="225" t="s">
        <v>406</v>
      </c>
      <c r="B269" s="224">
        <f t="shared" si="5"/>
        <v>983</v>
      </c>
    </row>
    <row r="270" s="273" customFormat="1" ht="15" customHeight="1" spans="1:2">
      <c r="A270" s="225" t="s">
        <v>407</v>
      </c>
      <c r="B270" s="224">
        <f t="shared" si="5"/>
        <v>983</v>
      </c>
    </row>
    <row r="271" s="273" customFormat="1" ht="15" customHeight="1" spans="1:2">
      <c r="A271" s="226" t="s">
        <v>408</v>
      </c>
      <c r="B271" s="224">
        <v>983</v>
      </c>
    </row>
    <row r="272" s="273" customFormat="1" ht="15" customHeight="1" spans="1:2">
      <c r="A272" s="225" t="s">
        <v>409</v>
      </c>
      <c r="B272" s="224">
        <f t="shared" ref="B272:B277" si="6">B273</f>
        <v>0</v>
      </c>
    </row>
    <row r="273" s="273" customFormat="1" ht="15" customHeight="1" spans="1:2">
      <c r="A273" s="225" t="s">
        <v>410</v>
      </c>
      <c r="B273" s="224">
        <f t="shared" si="6"/>
        <v>0</v>
      </c>
    </row>
    <row r="274" s="273" customFormat="1" ht="15" customHeight="1" spans="1:2">
      <c r="A274" s="225" t="s">
        <v>170</v>
      </c>
      <c r="B274" s="224"/>
    </row>
    <row r="275" s="273" customFormat="1" ht="15" customHeight="1" spans="1:2">
      <c r="A275" s="225" t="s">
        <v>411</v>
      </c>
      <c r="B275" s="224">
        <v>0</v>
      </c>
    </row>
    <row r="276" s="273" customFormat="1" ht="15" customHeight="1" spans="1:2">
      <c r="A276" s="226" t="s">
        <v>412</v>
      </c>
      <c r="B276" s="224">
        <f t="shared" si="6"/>
        <v>2000</v>
      </c>
    </row>
    <row r="277" s="273" customFormat="1" ht="15" customHeight="1" spans="1:2">
      <c r="A277" s="225" t="s">
        <v>413</v>
      </c>
      <c r="B277" s="224">
        <f t="shared" si="6"/>
        <v>2000</v>
      </c>
    </row>
    <row r="278" s="273" customFormat="1" ht="15" customHeight="1" spans="1:2">
      <c r="A278" s="225" t="s">
        <v>414</v>
      </c>
      <c r="B278" s="224">
        <v>2000</v>
      </c>
    </row>
  </sheetData>
  <mergeCells count="1">
    <mergeCell ref="A1:B1"/>
  </mergeCells>
  <printOptions horizontalCentered="1"/>
  <pageMargins left="0.751388888888889" right="0.751388888888889" top="0.590277777777778" bottom="0.590277777777778" header="0.507638888888889" footer="0.507638888888889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6"/>
  <sheetViews>
    <sheetView workbookViewId="0">
      <selection activeCell="A2" sqref="A2"/>
    </sheetView>
  </sheetViews>
  <sheetFormatPr defaultColWidth="9" defaultRowHeight="14.25"/>
  <cols>
    <col min="1" max="1" width="17.8333333333333" style="68" customWidth="1"/>
    <col min="2" max="2" width="6" style="68" customWidth="1"/>
    <col min="3" max="7" width="5" style="68" customWidth="1"/>
    <col min="8" max="8" width="6.25" style="68" customWidth="1"/>
    <col min="9" max="11" width="5" style="68" customWidth="1"/>
    <col min="12" max="12" width="4" style="68" customWidth="1"/>
    <col min="13" max="13" width="6.25" style="68" customWidth="1"/>
    <col min="14" max="14" width="5.5" style="68" customWidth="1"/>
    <col min="15" max="15" width="6.83333333333333" style="68" customWidth="1"/>
    <col min="16" max="16" width="3.5" style="68" customWidth="1"/>
    <col min="17" max="17" width="7.08333333333333" style="68" customWidth="1"/>
    <col min="18" max="18" width="5.5" style="68" customWidth="1"/>
    <col min="19" max="19" width="5.625" style="68" customWidth="1"/>
    <col min="20" max="20" width="4.33333333333333" style="68" customWidth="1"/>
    <col min="21" max="21" width="8.75" style="68" hidden="1" customWidth="1"/>
    <col min="22" max="22" width="5.25" style="68" customWidth="1"/>
    <col min="23" max="23" width="4.83333333333333" style="68" customWidth="1"/>
    <col min="24" max="24" width="5.08333333333333" style="68" customWidth="1"/>
    <col min="25" max="25" width="8.75" style="68" customWidth="1"/>
    <col min="26" max="28" width="6.75" style="68" customWidth="1"/>
    <col min="29" max="29" width="7.58333333333333" style="68" customWidth="1"/>
    <col min="30" max="30" width="8.5" style="68" customWidth="1"/>
    <col min="31" max="31" width="7.58333333333333" style="68" customWidth="1"/>
    <col min="32" max="33" width="4.75" style="68" customWidth="1"/>
    <col min="34" max="37" width="5.75" style="68" customWidth="1"/>
    <col min="38" max="38" width="7" style="68" customWidth="1"/>
    <col min="39" max="39" width="7.83333333333333" style="68" customWidth="1"/>
    <col min="40" max="40" width="9.33333333333333" style="68" customWidth="1"/>
    <col min="41" max="41" width="7.83333333333333" style="68" customWidth="1"/>
    <col min="42" max="42" width="6.08333333333333" style="68" customWidth="1"/>
    <col min="43" max="44" width="5.33333333333333" style="68" customWidth="1"/>
    <col min="45" max="45" width="6.33333333333333" style="68" customWidth="1"/>
    <col min="46" max="46" width="4.33333333333333" style="68" customWidth="1"/>
    <col min="47" max="47" width="5.33333333333333" style="68" customWidth="1"/>
    <col min="48" max="48" width="5.58333333333333" style="68" customWidth="1"/>
    <col min="49" max="49" width="3.83333333333333" style="68" customWidth="1"/>
    <col min="50" max="54" width="4" style="68" customWidth="1"/>
    <col min="55" max="55" width="7.08333333333333" style="68" customWidth="1"/>
    <col min="56" max="59" width="5.58333333333333" style="68" customWidth="1"/>
    <col min="60" max="16384" width="9" style="68"/>
  </cols>
  <sheetData>
    <row r="1" ht="24" spans="1:59">
      <c r="A1" s="324" t="s">
        <v>415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 t="s">
        <v>416</v>
      </c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 t="s">
        <v>417</v>
      </c>
      <c r="AP1" s="324"/>
      <c r="AQ1" s="324"/>
      <c r="AR1" s="324"/>
      <c r="AS1" s="324"/>
      <c r="AT1" s="324"/>
      <c r="AU1" s="324"/>
      <c r="AV1" s="324"/>
      <c r="AW1" s="324"/>
      <c r="AX1" s="324"/>
      <c r="AY1" s="324"/>
      <c r="AZ1" s="324"/>
      <c r="BA1" s="324"/>
      <c r="BB1" s="324"/>
      <c r="BC1" s="324"/>
      <c r="BD1" s="324"/>
      <c r="BE1" s="324"/>
      <c r="BF1" s="324"/>
      <c r="BG1" s="324"/>
    </row>
    <row r="2" ht="21" customHeight="1" spans="1:59">
      <c r="A2" s="313" t="s">
        <v>418</v>
      </c>
      <c r="B2" s="314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P2" s="320"/>
      <c r="Q2" s="320"/>
      <c r="R2" s="320"/>
      <c r="S2" s="320"/>
      <c r="T2" s="320"/>
      <c r="U2" s="320"/>
      <c r="V2" s="259" t="s">
        <v>52</v>
      </c>
      <c r="W2" s="259"/>
      <c r="X2" s="259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296" t="s">
        <v>52</v>
      </c>
      <c r="AM2" s="296"/>
      <c r="AN2" s="296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D2" s="322"/>
      <c r="BE2" s="322"/>
      <c r="BF2" s="296" t="s">
        <v>52</v>
      </c>
      <c r="BG2" s="296"/>
    </row>
    <row r="3" s="149" customFormat="1" ht="24" customHeight="1" spans="1:59">
      <c r="A3" s="197" t="s">
        <v>419</v>
      </c>
      <c r="B3" s="197" t="s">
        <v>420</v>
      </c>
      <c r="C3" s="262" t="s">
        <v>421</v>
      </c>
      <c r="D3" s="262"/>
      <c r="E3" s="262"/>
      <c r="F3" s="262"/>
      <c r="G3" s="262"/>
      <c r="H3" s="262" t="s">
        <v>422</v>
      </c>
      <c r="I3" s="262"/>
      <c r="J3" s="262"/>
      <c r="K3" s="262"/>
      <c r="L3" s="262"/>
      <c r="M3" s="262"/>
      <c r="N3" s="262" t="s">
        <v>423</v>
      </c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197" t="s">
        <v>424</v>
      </c>
      <c r="Z3" s="197"/>
      <c r="AA3" s="197"/>
      <c r="AB3" s="197"/>
      <c r="AC3" s="197" t="s">
        <v>425</v>
      </c>
      <c r="AD3" s="197"/>
      <c r="AE3" s="197"/>
      <c r="AF3" s="197" t="s">
        <v>426</v>
      </c>
      <c r="AG3" s="197"/>
      <c r="AH3" s="197"/>
      <c r="AI3" s="197"/>
      <c r="AJ3" s="197" t="s">
        <v>427</v>
      </c>
      <c r="AK3" s="197"/>
      <c r="AL3" s="197"/>
      <c r="AM3" s="197" t="s">
        <v>428</v>
      </c>
      <c r="AN3" s="197"/>
      <c r="AO3" s="263" t="s">
        <v>429</v>
      </c>
      <c r="AP3" s="263"/>
      <c r="AQ3" s="263"/>
      <c r="AR3" s="263"/>
      <c r="AS3" s="263"/>
      <c r="AT3" s="263"/>
      <c r="AU3" s="263"/>
      <c r="AV3" s="263"/>
      <c r="AW3" s="263" t="s">
        <v>430</v>
      </c>
      <c r="AX3" s="263"/>
      <c r="AY3" s="263"/>
      <c r="AZ3" s="263"/>
      <c r="BA3" s="263"/>
      <c r="BB3" s="263"/>
      <c r="BC3" s="263"/>
      <c r="BD3" s="197" t="s">
        <v>431</v>
      </c>
      <c r="BE3" s="197"/>
      <c r="BF3" s="197" t="s">
        <v>432</v>
      </c>
      <c r="BG3" s="197"/>
    </row>
    <row r="4" s="149" customFormat="1" ht="23" customHeight="1" spans="1:59">
      <c r="A4" s="197"/>
      <c r="B4" s="197"/>
      <c r="C4" s="263" t="s">
        <v>152</v>
      </c>
      <c r="D4" s="263" t="s">
        <v>433</v>
      </c>
      <c r="E4" s="263" t="s">
        <v>434</v>
      </c>
      <c r="F4" s="263" t="s">
        <v>435</v>
      </c>
      <c r="G4" s="263" t="s">
        <v>436</v>
      </c>
      <c r="H4" s="197" t="s">
        <v>152</v>
      </c>
      <c r="I4" s="197" t="s">
        <v>437</v>
      </c>
      <c r="J4" s="197" t="s">
        <v>438</v>
      </c>
      <c r="K4" s="197" t="s">
        <v>439</v>
      </c>
      <c r="L4" s="197" t="s">
        <v>440</v>
      </c>
      <c r="M4" s="197" t="s">
        <v>441</v>
      </c>
      <c r="N4" s="263" t="s">
        <v>152</v>
      </c>
      <c r="O4" s="263" t="s">
        <v>442</v>
      </c>
      <c r="P4" s="263" t="s">
        <v>443</v>
      </c>
      <c r="Q4" s="263" t="s">
        <v>444</v>
      </c>
      <c r="R4" s="263" t="s">
        <v>445</v>
      </c>
      <c r="S4" s="263" t="s">
        <v>446</v>
      </c>
      <c r="T4" s="263" t="s">
        <v>447</v>
      </c>
      <c r="U4" s="263" t="s">
        <v>448</v>
      </c>
      <c r="V4" s="263" t="s">
        <v>449</v>
      </c>
      <c r="W4" s="263" t="s">
        <v>450</v>
      </c>
      <c r="X4" s="263" t="s">
        <v>451</v>
      </c>
      <c r="Y4" s="263" t="s">
        <v>152</v>
      </c>
      <c r="Z4" s="263" t="s">
        <v>421</v>
      </c>
      <c r="AA4" s="263" t="s">
        <v>452</v>
      </c>
      <c r="AB4" s="263" t="s">
        <v>453</v>
      </c>
      <c r="AC4" s="263" t="s">
        <v>152</v>
      </c>
      <c r="AD4" s="263" t="s">
        <v>454</v>
      </c>
      <c r="AE4" s="263" t="s">
        <v>455</v>
      </c>
      <c r="AF4" s="263" t="s">
        <v>152</v>
      </c>
      <c r="AG4" s="263" t="s">
        <v>456</v>
      </c>
      <c r="AH4" s="263" t="s">
        <v>457</v>
      </c>
      <c r="AI4" s="263" t="s">
        <v>458</v>
      </c>
      <c r="AJ4" s="263" t="s">
        <v>152</v>
      </c>
      <c r="AK4" s="263" t="s">
        <v>459</v>
      </c>
      <c r="AL4" s="263" t="s">
        <v>460</v>
      </c>
      <c r="AM4" s="263" t="s">
        <v>152</v>
      </c>
      <c r="AN4" s="263" t="s">
        <v>461</v>
      </c>
      <c r="AO4" s="197" t="s">
        <v>152</v>
      </c>
      <c r="AP4" s="263" t="s">
        <v>462</v>
      </c>
      <c r="AQ4" s="263" t="s">
        <v>463</v>
      </c>
      <c r="AR4" s="263" t="s">
        <v>464</v>
      </c>
      <c r="AS4" s="263" t="s">
        <v>465</v>
      </c>
      <c r="AT4" s="263" t="s">
        <v>466</v>
      </c>
      <c r="AU4" s="263" t="s">
        <v>467</v>
      </c>
      <c r="AV4" s="263" t="s">
        <v>468</v>
      </c>
      <c r="AW4" s="197" t="s">
        <v>152</v>
      </c>
      <c r="AX4" s="263" t="s">
        <v>462</v>
      </c>
      <c r="AY4" s="263" t="s">
        <v>463</v>
      </c>
      <c r="AZ4" s="263" t="s">
        <v>464</v>
      </c>
      <c r="BA4" s="263" t="s">
        <v>466</v>
      </c>
      <c r="BB4" s="263" t="s">
        <v>467</v>
      </c>
      <c r="BC4" s="263" t="s">
        <v>468</v>
      </c>
      <c r="BD4" s="263" t="s">
        <v>152</v>
      </c>
      <c r="BE4" s="263" t="s">
        <v>469</v>
      </c>
      <c r="BF4" s="263" t="s">
        <v>152</v>
      </c>
      <c r="BG4" s="263" t="s">
        <v>470</v>
      </c>
    </row>
    <row r="5" s="149" customFormat="1" ht="40" customHeight="1" spans="1:59">
      <c r="A5" s="197"/>
      <c r="B5" s="197"/>
      <c r="C5" s="263"/>
      <c r="D5" s="263"/>
      <c r="E5" s="263"/>
      <c r="F5" s="263"/>
      <c r="G5" s="263"/>
      <c r="H5" s="197"/>
      <c r="I5" s="197"/>
      <c r="J5" s="197"/>
      <c r="K5" s="197"/>
      <c r="L5" s="197"/>
      <c r="M5" s="197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197"/>
      <c r="AP5" s="263"/>
      <c r="AQ5" s="263"/>
      <c r="AR5" s="263"/>
      <c r="AS5" s="263"/>
      <c r="AT5" s="263"/>
      <c r="AU5" s="263"/>
      <c r="AV5" s="263"/>
      <c r="AW5" s="197"/>
      <c r="AX5" s="263"/>
      <c r="AY5" s="263"/>
      <c r="AZ5" s="263"/>
      <c r="BA5" s="263"/>
      <c r="BB5" s="263"/>
      <c r="BC5" s="263"/>
      <c r="BD5" s="263"/>
      <c r="BE5" s="263"/>
      <c r="BF5" s="263"/>
      <c r="BG5" s="263"/>
    </row>
    <row r="6" s="127" customFormat="1" ht="21" customHeight="1" spans="1:60">
      <c r="A6" s="265" t="s">
        <v>167</v>
      </c>
      <c r="B6" s="315">
        <f>SUM(B7:B23)</f>
        <v>62389.0189</v>
      </c>
      <c r="C6" s="315">
        <f>SUM(C7:C23)</f>
        <v>6514</v>
      </c>
      <c r="D6" s="315">
        <f t="shared" ref="D6:AI6" si="0">SUM(D7:D23)</f>
        <v>3719</v>
      </c>
      <c r="E6" s="315">
        <f t="shared" si="0"/>
        <v>1028</v>
      </c>
      <c r="F6" s="315">
        <f t="shared" si="0"/>
        <v>290</v>
      </c>
      <c r="G6" s="315">
        <f t="shared" si="0"/>
        <v>1477</v>
      </c>
      <c r="H6" s="315">
        <f t="shared" si="0"/>
        <v>10163.0389</v>
      </c>
      <c r="I6" s="315">
        <f t="shared" si="0"/>
        <v>5604</v>
      </c>
      <c r="J6" s="315">
        <f t="shared" si="0"/>
        <v>1</v>
      </c>
      <c r="K6" s="315">
        <f t="shared" si="0"/>
        <v>340</v>
      </c>
      <c r="L6" s="315">
        <f t="shared" si="0"/>
        <v>1</v>
      </c>
      <c r="M6" s="315">
        <f t="shared" si="0"/>
        <v>4217.0389</v>
      </c>
      <c r="N6" s="315">
        <f t="shared" si="0"/>
        <v>10940.98</v>
      </c>
      <c r="O6" s="315">
        <f t="shared" si="0"/>
        <v>4864.98</v>
      </c>
      <c r="P6" s="315">
        <f t="shared" si="0"/>
        <v>10</v>
      </c>
      <c r="Q6" s="315">
        <f t="shared" si="0"/>
        <v>54</v>
      </c>
      <c r="R6" s="315">
        <f t="shared" si="0"/>
        <v>601</v>
      </c>
      <c r="S6" s="315">
        <f t="shared" si="0"/>
        <v>2114</v>
      </c>
      <c r="T6" s="315">
        <f t="shared" si="0"/>
        <v>20</v>
      </c>
      <c r="U6" s="315">
        <f t="shared" si="0"/>
        <v>0</v>
      </c>
      <c r="V6" s="315">
        <f t="shared" si="0"/>
        <v>167</v>
      </c>
      <c r="W6" s="315">
        <f t="shared" si="0"/>
        <v>50</v>
      </c>
      <c r="X6" s="315">
        <f t="shared" si="0"/>
        <v>3060</v>
      </c>
      <c r="Y6" s="315">
        <f t="shared" si="0"/>
        <v>13264</v>
      </c>
      <c r="Z6" s="315">
        <f t="shared" si="0"/>
        <v>9989</v>
      </c>
      <c r="AA6" s="315">
        <f t="shared" si="0"/>
        <v>3229</v>
      </c>
      <c r="AB6" s="315">
        <f t="shared" si="0"/>
        <v>46</v>
      </c>
      <c r="AC6" s="315">
        <f t="shared" si="0"/>
        <v>1060</v>
      </c>
      <c r="AD6" s="315">
        <f t="shared" si="0"/>
        <v>1060</v>
      </c>
      <c r="AE6" s="315">
        <f t="shared" si="0"/>
        <v>0</v>
      </c>
      <c r="AF6" s="315">
        <f t="shared" si="0"/>
        <v>951</v>
      </c>
      <c r="AG6" s="315">
        <f t="shared" si="0"/>
        <v>0</v>
      </c>
      <c r="AH6" s="315">
        <f t="shared" si="0"/>
        <v>103</v>
      </c>
      <c r="AI6" s="315">
        <f t="shared" si="0"/>
        <v>848</v>
      </c>
      <c r="AJ6" s="315">
        <f t="shared" ref="AJ6:BG6" si="1">SUM(AJ7:AJ23)</f>
        <v>50</v>
      </c>
      <c r="AK6" s="315">
        <f t="shared" si="1"/>
        <v>50</v>
      </c>
      <c r="AL6" s="315">
        <f t="shared" si="1"/>
        <v>0</v>
      </c>
      <c r="AM6" s="315">
        <f t="shared" si="1"/>
        <v>2322</v>
      </c>
      <c r="AN6" s="315">
        <f t="shared" si="1"/>
        <v>2322</v>
      </c>
      <c r="AO6" s="315">
        <f t="shared" si="1"/>
        <v>15972</v>
      </c>
      <c r="AP6" s="315">
        <f t="shared" si="1"/>
        <v>300</v>
      </c>
      <c r="AQ6" s="315">
        <f t="shared" si="1"/>
        <v>6332</v>
      </c>
      <c r="AR6" s="315">
        <f t="shared" si="1"/>
        <v>0</v>
      </c>
      <c r="AS6" s="315">
        <f t="shared" si="1"/>
        <v>4500</v>
      </c>
      <c r="AT6" s="315">
        <f t="shared" si="1"/>
        <v>712</v>
      </c>
      <c r="AU6" s="315">
        <f t="shared" si="1"/>
        <v>50</v>
      </c>
      <c r="AV6" s="315">
        <f t="shared" si="1"/>
        <v>4078</v>
      </c>
      <c r="AW6" s="315">
        <f t="shared" si="1"/>
        <v>0</v>
      </c>
      <c r="AX6" s="315">
        <f t="shared" si="1"/>
        <v>0</v>
      </c>
      <c r="AY6" s="315">
        <f t="shared" si="1"/>
        <v>0</v>
      </c>
      <c r="AZ6" s="315">
        <f t="shared" si="1"/>
        <v>0</v>
      </c>
      <c r="BA6" s="315">
        <f t="shared" si="1"/>
        <v>0</v>
      </c>
      <c r="BB6" s="315">
        <f t="shared" si="1"/>
        <v>0</v>
      </c>
      <c r="BC6" s="315">
        <f t="shared" si="1"/>
        <v>0</v>
      </c>
      <c r="BD6" s="315">
        <f t="shared" si="1"/>
        <v>491</v>
      </c>
      <c r="BE6" s="315">
        <f t="shared" si="1"/>
        <v>491</v>
      </c>
      <c r="BF6" s="315">
        <f t="shared" si="1"/>
        <v>661</v>
      </c>
      <c r="BG6" s="315">
        <f t="shared" si="1"/>
        <v>661</v>
      </c>
      <c r="BH6" s="185"/>
    </row>
    <row r="7" ht="21" customHeight="1" spans="1:60">
      <c r="A7" s="265" t="s">
        <v>168</v>
      </c>
      <c r="B7" s="315">
        <f>C7+H7+N7+Y7+AF7+AJ7+AM7+AO7+AC7+BD7+BF7</f>
        <v>9089</v>
      </c>
      <c r="C7" s="316">
        <f t="shared" ref="C7:C23" si="2">D7+E7+F7+G7</f>
        <v>2941</v>
      </c>
      <c r="D7" s="316">
        <v>1522</v>
      </c>
      <c r="E7" s="316">
        <v>497</v>
      </c>
      <c r="F7" s="316">
        <v>152</v>
      </c>
      <c r="G7" s="316">
        <v>770</v>
      </c>
      <c r="H7" s="316">
        <f t="shared" ref="H7:H23" si="3">I7+J7+K7+L7+M7</f>
        <v>1100</v>
      </c>
      <c r="I7" s="316"/>
      <c r="J7" s="316"/>
      <c r="K7" s="316"/>
      <c r="L7" s="316">
        <v>1</v>
      </c>
      <c r="M7" s="316">
        <v>1099</v>
      </c>
      <c r="N7" s="316">
        <f>O7+P7+Q7+R7+S7+T7+U7+V7+W7+X7</f>
        <v>2903</v>
      </c>
      <c r="O7" s="316">
        <v>1572</v>
      </c>
      <c r="P7" s="316">
        <v>7</v>
      </c>
      <c r="Q7" s="316">
        <v>22</v>
      </c>
      <c r="R7" s="316">
        <v>26</v>
      </c>
      <c r="S7" s="316">
        <v>566</v>
      </c>
      <c r="T7" s="316">
        <v>7</v>
      </c>
      <c r="U7" s="316"/>
      <c r="V7" s="316">
        <v>53</v>
      </c>
      <c r="W7" s="316">
        <v>34</v>
      </c>
      <c r="X7" s="316">
        <v>616</v>
      </c>
      <c r="Y7" s="316">
        <f t="shared" ref="Y7:Y23" si="4">Z7+AA7+AB7</f>
        <v>124</v>
      </c>
      <c r="Z7" s="316">
        <v>114</v>
      </c>
      <c r="AA7" s="316">
        <v>10</v>
      </c>
      <c r="AB7" s="316"/>
      <c r="AC7" s="316">
        <f t="shared" ref="AC7:AC23" si="5">AD7+AE7</f>
        <v>0</v>
      </c>
      <c r="AD7" s="316"/>
      <c r="AE7" s="316"/>
      <c r="AF7" s="316">
        <f t="shared" ref="AF7:AF23" si="6">AG7+AH7+AI7</f>
        <v>300</v>
      </c>
      <c r="AG7" s="316"/>
      <c r="AH7" s="316"/>
      <c r="AI7" s="316">
        <v>300</v>
      </c>
      <c r="AJ7" s="316">
        <f t="shared" ref="AJ7:AJ23" si="7">AK7+AL7</f>
        <v>0</v>
      </c>
      <c r="AK7" s="316"/>
      <c r="AL7" s="316"/>
      <c r="AM7" s="316">
        <f t="shared" ref="AM7:AM23" si="8">AN7</f>
        <v>0</v>
      </c>
      <c r="AN7" s="316"/>
      <c r="AO7" s="316">
        <f t="shared" ref="AO7:AO23" si="9">AP7+AQ7+AR7+AS7+AT7+AU7+AV7</f>
        <v>1721</v>
      </c>
      <c r="AP7" s="316"/>
      <c r="AQ7" s="321"/>
      <c r="AR7" s="321"/>
      <c r="AS7" s="321"/>
      <c r="AT7" s="321">
        <f>3+236+50+182</f>
        <v>471</v>
      </c>
      <c r="AU7" s="321"/>
      <c r="AV7" s="316">
        <v>1250</v>
      </c>
      <c r="AW7" s="316">
        <f t="shared" ref="AW7:AW23" si="10">AY7+AZ7+BA7+BB7+BC7</f>
        <v>0</v>
      </c>
      <c r="AX7" s="316"/>
      <c r="AY7" s="321"/>
      <c r="AZ7" s="321"/>
      <c r="BA7" s="321"/>
      <c r="BB7" s="321"/>
      <c r="BC7" s="316"/>
      <c r="BD7" s="316">
        <f t="shared" ref="BD7:BD23" si="11">BE7</f>
        <v>0</v>
      </c>
      <c r="BE7" s="316"/>
      <c r="BF7" s="316">
        <f t="shared" ref="BF7:BF23" si="12">BG7</f>
        <v>0</v>
      </c>
      <c r="BG7" s="316"/>
      <c r="BH7" s="185"/>
    </row>
    <row r="8" ht="21" customHeight="1" spans="1:60">
      <c r="A8" s="265" t="s">
        <v>207</v>
      </c>
      <c r="B8" s="315">
        <f t="shared" ref="B8:B23" si="13">C8+H8+N8+Y8+AF8+AJ8+AM8+AO8+AC8+BD8+BF8</f>
        <v>33</v>
      </c>
      <c r="C8" s="316">
        <f t="shared" si="2"/>
        <v>0</v>
      </c>
      <c r="D8" s="316"/>
      <c r="E8" s="316"/>
      <c r="F8" s="316"/>
      <c r="G8" s="316"/>
      <c r="H8" s="316">
        <f t="shared" si="3"/>
        <v>0</v>
      </c>
      <c r="I8" s="316"/>
      <c r="J8" s="316"/>
      <c r="K8" s="316"/>
      <c r="L8" s="316"/>
      <c r="M8" s="316"/>
      <c r="N8" s="316">
        <f t="shared" ref="N8:N23" si="14">O8+P8+Q8+R8+S8+T8+U8+V8+W8+X8</f>
        <v>3</v>
      </c>
      <c r="O8" s="316">
        <v>3</v>
      </c>
      <c r="P8" s="316"/>
      <c r="Q8" s="316"/>
      <c r="R8" s="316"/>
      <c r="S8" s="316"/>
      <c r="T8" s="316"/>
      <c r="U8" s="316"/>
      <c r="V8" s="316"/>
      <c r="W8" s="316"/>
      <c r="X8" s="316"/>
      <c r="Y8" s="316">
        <f t="shared" si="4"/>
        <v>0</v>
      </c>
      <c r="Z8" s="316"/>
      <c r="AA8" s="316"/>
      <c r="AB8" s="316"/>
      <c r="AC8" s="316">
        <f t="shared" si="5"/>
        <v>0</v>
      </c>
      <c r="AD8" s="316"/>
      <c r="AE8" s="316"/>
      <c r="AF8" s="316">
        <f t="shared" si="6"/>
        <v>0</v>
      </c>
      <c r="AG8" s="316"/>
      <c r="AH8" s="316"/>
      <c r="AI8" s="316"/>
      <c r="AJ8" s="316">
        <f t="shared" si="7"/>
        <v>0</v>
      </c>
      <c r="AK8" s="316"/>
      <c r="AL8" s="316"/>
      <c r="AM8" s="316">
        <f t="shared" si="8"/>
        <v>0</v>
      </c>
      <c r="AN8" s="316"/>
      <c r="AO8" s="316">
        <f t="shared" si="9"/>
        <v>30</v>
      </c>
      <c r="AP8" s="316"/>
      <c r="AQ8" s="321"/>
      <c r="AR8" s="321"/>
      <c r="AS8" s="321"/>
      <c r="AT8" s="321"/>
      <c r="AU8" s="321"/>
      <c r="AV8" s="316">
        <v>30</v>
      </c>
      <c r="AW8" s="316">
        <f t="shared" si="10"/>
        <v>0</v>
      </c>
      <c r="AX8" s="316"/>
      <c r="AY8" s="321"/>
      <c r="AZ8" s="321"/>
      <c r="BA8" s="321"/>
      <c r="BB8" s="321"/>
      <c r="BC8" s="316"/>
      <c r="BD8" s="316">
        <f t="shared" si="11"/>
        <v>0</v>
      </c>
      <c r="BE8" s="316"/>
      <c r="BF8" s="316">
        <f t="shared" si="12"/>
        <v>0</v>
      </c>
      <c r="BG8" s="316"/>
      <c r="BH8" s="185"/>
    </row>
    <row r="9" ht="21" customHeight="1" spans="1:60">
      <c r="A9" s="265" t="s">
        <v>211</v>
      </c>
      <c r="B9" s="315">
        <f t="shared" si="13"/>
        <v>4032</v>
      </c>
      <c r="C9" s="316">
        <f t="shared" si="2"/>
        <v>2350</v>
      </c>
      <c r="D9" s="316">
        <v>1513</v>
      </c>
      <c r="E9" s="316">
        <v>280</v>
      </c>
      <c r="F9" s="316">
        <v>68</v>
      </c>
      <c r="G9" s="316">
        <v>489</v>
      </c>
      <c r="H9" s="316">
        <f t="shared" si="3"/>
        <v>3</v>
      </c>
      <c r="I9" s="316">
        <v>3</v>
      </c>
      <c r="J9" s="316"/>
      <c r="K9" s="316"/>
      <c r="L9" s="316"/>
      <c r="M9" s="316"/>
      <c r="N9" s="316">
        <f t="shared" si="14"/>
        <v>1289</v>
      </c>
      <c r="O9" s="316">
        <v>767</v>
      </c>
      <c r="P9" s="316"/>
      <c r="Q9" s="316">
        <v>2</v>
      </c>
      <c r="R9" s="316">
        <v>20</v>
      </c>
      <c r="S9" s="316">
        <f>80+7</f>
        <v>87</v>
      </c>
      <c r="T9" s="316"/>
      <c r="U9" s="316"/>
      <c r="V9" s="316">
        <f>40+4</f>
        <v>44</v>
      </c>
      <c r="W9" s="316">
        <v>14</v>
      </c>
      <c r="X9" s="316">
        <f>109+246</f>
        <v>355</v>
      </c>
      <c r="Y9" s="316">
        <f t="shared" si="4"/>
        <v>0</v>
      </c>
      <c r="Z9" s="316"/>
      <c r="AA9" s="316"/>
      <c r="AB9" s="316"/>
      <c r="AC9" s="316">
        <f t="shared" si="5"/>
        <v>0</v>
      </c>
      <c r="AD9" s="316"/>
      <c r="AE9" s="316"/>
      <c r="AF9" s="316">
        <f t="shared" si="6"/>
        <v>0</v>
      </c>
      <c r="AG9" s="316"/>
      <c r="AH9" s="316"/>
      <c r="AI9" s="316"/>
      <c r="AJ9" s="316">
        <f t="shared" si="7"/>
        <v>0</v>
      </c>
      <c r="AK9" s="316"/>
      <c r="AL9" s="316"/>
      <c r="AM9" s="316">
        <f t="shared" si="8"/>
        <v>0</v>
      </c>
      <c r="AN9" s="316"/>
      <c r="AO9" s="316">
        <f t="shared" si="9"/>
        <v>390</v>
      </c>
      <c r="AP9" s="316"/>
      <c r="AQ9" s="321">
        <v>51</v>
      </c>
      <c r="AR9" s="321"/>
      <c r="AS9" s="321"/>
      <c r="AT9" s="321">
        <v>41</v>
      </c>
      <c r="AU9" s="321">
        <v>50</v>
      </c>
      <c r="AV9" s="316">
        <v>248</v>
      </c>
      <c r="AW9" s="316">
        <f t="shared" si="10"/>
        <v>0</v>
      </c>
      <c r="AX9" s="316"/>
      <c r="AY9" s="321"/>
      <c r="AZ9" s="321"/>
      <c r="BA9" s="321"/>
      <c r="BB9" s="321"/>
      <c r="BC9" s="316"/>
      <c r="BD9" s="316">
        <f t="shared" si="11"/>
        <v>0</v>
      </c>
      <c r="BE9" s="316"/>
      <c r="BF9" s="316">
        <f t="shared" si="12"/>
        <v>0</v>
      </c>
      <c r="BG9" s="316"/>
      <c r="BH9" s="185"/>
    </row>
    <row r="10" ht="21" customHeight="1" spans="1:60">
      <c r="A10" s="265" t="s">
        <v>225</v>
      </c>
      <c r="B10" s="315">
        <f t="shared" si="13"/>
        <v>14620</v>
      </c>
      <c r="C10" s="316">
        <f t="shared" si="2"/>
        <v>54</v>
      </c>
      <c r="D10" s="316">
        <v>37</v>
      </c>
      <c r="E10" s="316">
        <v>11</v>
      </c>
      <c r="F10" s="316">
        <v>4</v>
      </c>
      <c r="G10" s="316">
        <v>2</v>
      </c>
      <c r="H10" s="316">
        <f t="shared" si="3"/>
        <v>758</v>
      </c>
      <c r="I10" s="316">
        <v>207</v>
      </c>
      <c r="J10" s="316">
        <v>1</v>
      </c>
      <c r="K10" s="316"/>
      <c r="L10" s="316"/>
      <c r="M10" s="316">
        <v>550</v>
      </c>
      <c r="N10" s="316">
        <f t="shared" si="14"/>
        <v>469</v>
      </c>
      <c r="O10" s="316">
        <v>388</v>
      </c>
      <c r="P10" s="316"/>
      <c r="Q10" s="316"/>
      <c r="R10" s="316"/>
      <c r="S10" s="316"/>
      <c r="T10" s="316"/>
      <c r="U10" s="316"/>
      <c r="V10" s="316"/>
      <c r="W10" s="316"/>
      <c r="X10" s="316">
        <v>81</v>
      </c>
      <c r="Y10" s="316">
        <f t="shared" si="4"/>
        <v>12279</v>
      </c>
      <c r="Z10" s="316">
        <v>9163</v>
      </c>
      <c r="AA10" s="316">
        <f>2624+492-46</f>
        <v>3070</v>
      </c>
      <c r="AB10" s="316">
        <v>46</v>
      </c>
      <c r="AC10" s="316">
        <f t="shared" si="5"/>
        <v>1060</v>
      </c>
      <c r="AD10" s="316">
        <v>1060</v>
      </c>
      <c r="AE10" s="316"/>
      <c r="AF10" s="316">
        <f t="shared" si="6"/>
        <v>0</v>
      </c>
      <c r="AG10" s="316"/>
      <c r="AH10" s="316"/>
      <c r="AI10" s="316"/>
      <c r="AJ10" s="316">
        <f t="shared" si="7"/>
        <v>0</v>
      </c>
      <c r="AK10" s="316"/>
      <c r="AL10" s="316"/>
      <c r="AM10" s="316">
        <f t="shared" si="8"/>
        <v>0</v>
      </c>
      <c r="AN10" s="316"/>
      <c r="AO10" s="316">
        <f t="shared" si="9"/>
        <v>0</v>
      </c>
      <c r="AP10" s="316"/>
      <c r="AQ10" s="321"/>
      <c r="AR10" s="321"/>
      <c r="AS10" s="321"/>
      <c r="AT10" s="321"/>
      <c r="AU10" s="321"/>
      <c r="AV10" s="316"/>
      <c r="AW10" s="316">
        <f t="shared" si="10"/>
        <v>0</v>
      </c>
      <c r="AX10" s="316"/>
      <c r="AY10" s="321"/>
      <c r="AZ10" s="321"/>
      <c r="BA10" s="321"/>
      <c r="BB10" s="321"/>
      <c r="BC10" s="316"/>
      <c r="BD10" s="316">
        <f t="shared" si="11"/>
        <v>0</v>
      </c>
      <c r="BE10" s="316"/>
      <c r="BF10" s="316">
        <f t="shared" si="12"/>
        <v>0</v>
      </c>
      <c r="BG10" s="316"/>
      <c r="BH10" s="185"/>
    </row>
    <row r="11" ht="21" customHeight="1" spans="1:60">
      <c r="A11" s="265" t="s">
        <v>241</v>
      </c>
      <c r="B11" s="315">
        <f t="shared" si="13"/>
        <v>0</v>
      </c>
      <c r="C11" s="316">
        <f t="shared" si="2"/>
        <v>0</v>
      </c>
      <c r="D11" s="316"/>
      <c r="E11" s="316"/>
      <c r="F11" s="316"/>
      <c r="G11" s="316"/>
      <c r="H11" s="316">
        <f t="shared" si="3"/>
        <v>0</v>
      </c>
      <c r="I11" s="316"/>
      <c r="J11" s="316"/>
      <c r="K11" s="316"/>
      <c r="L11" s="316"/>
      <c r="M11" s="316"/>
      <c r="N11" s="316">
        <f t="shared" si="14"/>
        <v>0</v>
      </c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>
        <f t="shared" si="4"/>
        <v>0</v>
      </c>
      <c r="Z11" s="316"/>
      <c r="AA11" s="316"/>
      <c r="AB11" s="316"/>
      <c r="AC11" s="316">
        <f t="shared" si="5"/>
        <v>0</v>
      </c>
      <c r="AD11" s="316"/>
      <c r="AE11" s="316"/>
      <c r="AF11" s="316">
        <f t="shared" si="6"/>
        <v>0</v>
      </c>
      <c r="AG11" s="316"/>
      <c r="AH11" s="316"/>
      <c r="AI11" s="316"/>
      <c r="AJ11" s="316">
        <f t="shared" si="7"/>
        <v>0</v>
      </c>
      <c r="AK11" s="316"/>
      <c r="AL11" s="316"/>
      <c r="AM11" s="316">
        <f t="shared" si="8"/>
        <v>0</v>
      </c>
      <c r="AN11" s="316"/>
      <c r="AO11" s="316">
        <f t="shared" si="9"/>
        <v>0</v>
      </c>
      <c r="AP11" s="316"/>
      <c r="AQ11" s="321"/>
      <c r="AR11" s="321"/>
      <c r="AS11" s="321"/>
      <c r="AT11" s="321"/>
      <c r="AU11" s="321"/>
      <c r="AV11" s="316"/>
      <c r="AW11" s="316">
        <f t="shared" si="10"/>
        <v>0</v>
      </c>
      <c r="AX11" s="316"/>
      <c r="AY11" s="321"/>
      <c r="AZ11" s="321"/>
      <c r="BA11" s="321"/>
      <c r="BB11" s="321"/>
      <c r="BC11" s="316"/>
      <c r="BD11" s="316">
        <f t="shared" si="11"/>
        <v>0</v>
      </c>
      <c r="BE11" s="316"/>
      <c r="BF11" s="316">
        <f t="shared" si="12"/>
        <v>0</v>
      </c>
      <c r="BG11" s="316"/>
      <c r="BH11" s="185"/>
    </row>
    <row r="12" ht="21" customHeight="1" spans="1:60">
      <c r="A12" s="265" t="s">
        <v>244</v>
      </c>
      <c r="B12" s="315">
        <f t="shared" si="13"/>
        <v>471</v>
      </c>
      <c r="C12" s="316">
        <f t="shared" si="2"/>
        <v>0</v>
      </c>
      <c r="D12" s="316"/>
      <c r="E12" s="316"/>
      <c r="F12" s="316"/>
      <c r="G12" s="316"/>
      <c r="H12" s="316">
        <f t="shared" si="3"/>
        <v>3</v>
      </c>
      <c r="I12" s="316">
        <v>3</v>
      </c>
      <c r="J12" s="316"/>
      <c r="K12" s="316"/>
      <c r="L12" s="316"/>
      <c r="M12" s="316"/>
      <c r="N12" s="316">
        <f t="shared" si="14"/>
        <v>463</v>
      </c>
      <c r="O12" s="316">
        <f>3+15+125</f>
        <v>143</v>
      </c>
      <c r="P12" s="316"/>
      <c r="Q12" s="316"/>
      <c r="R12" s="316"/>
      <c r="S12" s="316">
        <f>105+70</f>
        <v>175</v>
      </c>
      <c r="T12" s="316"/>
      <c r="U12" s="316"/>
      <c r="V12" s="316"/>
      <c r="W12" s="316"/>
      <c r="X12" s="316">
        <f>145</f>
        <v>145</v>
      </c>
      <c r="Y12" s="316">
        <f t="shared" si="4"/>
        <v>0</v>
      </c>
      <c r="Z12" s="316"/>
      <c r="AA12" s="316"/>
      <c r="AB12" s="316"/>
      <c r="AC12" s="316">
        <f t="shared" si="5"/>
        <v>0</v>
      </c>
      <c r="AD12" s="316"/>
      <c r="AE12" s="316"/>
      <c r="AF12" s="316">
        <f t="shared" si="6"/>
        <v>0</v>
      </c>
      <c r="AG12" s="316"/>
      <c r="AH12" s="316"/>
      <c r="AI12" s="316"/>
      <c r="AJ12" s="316">
        <f t="shared" si="7"/>
        <v>0</v>
      </c>
      <c r="AK12" s="316"/>
      <c r="AL12" s="316"/>
      <c r="AM12" s="316">
        <f t="shared" si="8"/>
        <v>0</v>
      </c>
      <c r="AN12" s="316"/>
      <c r="AO12" s="316">
        <f t="shared" si="9"/>
        <v>5</v>
      </c>
      <c r="AP12" s="316"/>
      <c r="AQ12" s="321">
        <v>5</v>
      </c>
      <c r="AR12" s="321"/>
      <c r="AS12" s="321"/>
      <c r="AT12" s="321"/>
      <c r="AU12" s="321"/>
      <c r="AV12" s="316"/>
      <c r="AW12" s="316">
        <f t="shared" si="10"/>
        <v>0</v>
      </c>
      <c r="AX12" s="316"/>
      <c r="AY12" s="321"/>
      <c r="AZ12" s="321"/>
      <c r="BA12" s="321"/>
      <c r="BB12" s="321"/>
      <c r="BC12" s="316"/>
      <c r="BD12" s="316">
        <f t="shared" si="11"/>
        <v>0</v>
      </c>
      <c r="BE12" s="316"/>
      <c r="BF12" s="316">
        <f t="shared" si="12"/>
        <v>0</v>
      </c>
      <c r="BG12" s="316"/>
      <c r="BH12" s="185"/>
    </row>
    <row r="13" ht="21" customHeight="1" spans="1:60">
      <c r="A13" s="265" t="s">
        <v>257</v>
      </c>
      <c r="B13" s="315">
        <f t="shared" si="13"/>
        <v>7612.0389</v>
      </c>
      <c r="C13" s="316">
        <f t="shared" si="2"/>
        <v>130</v>
      </c>
      <c r="D13" s="316">
        <v>89</v>
      </c>
      <c r="E13" s="316">
        <v>30</v>
      </c>
      <c r="F13" s="316">
        <v>9</v>
      </c>
      <c r="G13" s="316">
        <v>2</v>
      </c>
      <c r="H13" s="316">
        <f t="shared" si="3"/>
        <v>5996.0389</v>
      </c>
      <c r="I13" s="316">
        <v>4671</v>
      </c>
      <c r="J13" s="316"/>
      <c r="K13" s="316"/>
      <c r="L13" s="316"/>
      <c r="M13" s="316">
        <f>575.0389+750</f>
        <v>1325.0389</v>
      </c>
      <c r="N13" s="316">
        <f t="shared" si="14"/>
        <v>1026</v>
      </c>
      <c r="O13" s="316">
        <v>748</v>
      </c>
      <c r="P13" s="316"/>
      <c r="Q13" s="316"/>
      <c r="R13" s="316"/>
      <c r="S13" s="316"/>
      <c r="T13" s="316"/>
      <c r="U13" s="316"/>
      <c r="V13" s="316"/>
      <c r="W13" s="316"/>
      <c r="X13" s="316">
        <v>278</v>
      </c>
      <c r="Y13" s="316">
        <f t="shared" si="4"/>
        <v>0</v>
      </c>
      <c r="Z13" s="316"/>
      <c r="AA13" s="316"/>
      <c r="AB13" s="316"/>
      <c r="AC13" s="316">
        <f t="shared" si="5"/>
        <v>0</v>
      </c>
      <c r="AD13" s="316"/>
      <c r="AE13" s="316"/>
      <c r="AF13" s="316">
        <f t="shared" si="6"/>
        <v>0</v>
      </c>
      <c r="AG13" s="316"/>
      <c r="AH13" s="316"/>
      <c r="AI13" s="316"/>
      <c r="AJ13" s="316">
        <f t="shared" si="7"/>
        <v>0</v>
      </c>
      <c r="AK13" s="316"/>
      <c r="AL13" s="316"/>
      <c r="AM13" s="316">
        <f t="shared" si="8"/>
        <v>0</v>
      </c>
      <c r="AN13" s="316"/>
      <c r="AO13" s="316">
        <f t="shared" si="9"/>
        <v>0</v>
      </c>
      <c r="AP13" s="316"/>
      <c r="AQ13" s="321"/>
      <c r="AR13" s="321"/>
      <c r="AS13" s="321"/>
      <c r="AT13" s="321"/>
      <c r="AU13" s="321"/>
      <c r="AV13" s="316"/>
      <c r="AW13" s="316">
        <f t="shared" si="10"/>
        <v>0</v>
      </c>
      <c r="AX13" s="316"/>
      <c r="AY13" s="321"/>
      <c r="AZ13" s="321"/>
      <c r="BA13" s="321"/>
      <c r="BB13" s="321"/>
      <c r="BC13" s="316"/>
      <c r="BD13" s="316">
        <f t="shared" si="11"/>
        <v>460</v>
      </c>
      <c r="BE13" s="316">
        <v>460</v>
      </c>
      <c r="BF13" s="316">
        <f t="shared" si="12"/>
        <v>0</v>
      </c>
      <c r="BG13" s="316"/>
      <c r="BH13" s="185"/>
    </row>
    <row r="14" ht="21" customHeight="1" spans="1:60">
      <c r="A14" s="265" t="s">
        <v>306</v>
      </c>
      <c r="B14" s="315">
        <f t="shared" si="13"/>
        <v>1231</v>
      </c>
      <c r="C14" s="316">
        <f t="shared" si="2"/>
        <v>62</v>
      </c>
      <c r="D14" s="316">
        <v>38</v>
      </c>
      <c r="E14" s="316">
        <v>18</v>
      </c>
      <c r="F14" s="316">
        <v>4</v>
      </c>
      <c r="G14" s="316">
        <v>2</v>
      </c>
      <c r="H14" s="316">
        <f t="shared" si="3"/>
        <v>259</v>
      </c>
      <c r="I14" s="316">
        <f>224-6</f>
        <v>218</v>
      </c>
      <c r="J14" s="316"/>
      <c r="K14" s="316"/>
      <c r="L14" s="316"/>
      <c r="M14" s="316">
        <v>41</v>
      </c>
      <c r="N14" s="316">
        <f t="shared" si="14"/>
        <v>292</v>
      </c>
      <c r="O14" s="316">
        <v>78</v>
      </c>
      <c r="P14" s="316">
        <v>1</v>
      </c>
      <c r="Q14" s="316"/>
      <c r="R14" s="316"/>
      <c r="S14" s="316">
        <v>69</v>
      </c>
      <c r="T14" s="316"/>
      <c r="U14" s="316"/>
      <c r="V14" s="316">
        <v>10</v>
      </c>
      <c r="W14" s="316">
        <v>1</v>
      </c>
      <c r="X14" s="316">
        <v>133</v>
      </c>
      <c r="Y14" s="316">
        <f t="shared" si="4"/>
        <v>587</v>
      </c>
      <c r="Z14" s="316">
        <v>587</v>
      </c>
      <c r="AA14" s="316"/>
      <c r="AB14" s="316"/>
      <c r="AC14" s="316">
        <f t="shared" si="5"/>
        <v>0</v>
      </c>
      <c r="AD14" s="316"/>
      <c r="AE14" s="316"/>
      <c r="AF14" s="316">
        <f t="shared" si="6"/>
        <v>0</v>
      </c>
      <c r="AG14" s="316"/>
      <c r="AH14" s="316"/>
      <c r="AI14" s="316"/>
      <c r="AJ14" s="316">
        <f t="shared" si="7"/>
        <v>0</v>
      </c>
      <c r="AK14" s="316"/>
      <c r="AL14" s="316"/>
      <c r="AM14" s="316">
        <f t="shared" si="8"/>
        <v>0</v>
      </c>
      <c r="AN14" s="316"/>
      <c r="AO14" s="316">
        <f t="shared" si="9"/>
        <v>0</v>
      </c>
      <c r="AP14" s="316"/>
      <c r="AQ14" s="321"/>
      <c r="AR14" s="321"/>
      <c r="AS14" s="321"/>
      <c r="AT14" s="321"/>
      <c r="AU14" s="321"/>
      <c r="AV14" s="316"/>
      <c r="AW14" s="316">
        <f t="shared" si="10"/>
        <v>0</v>
      </c>
      <c r="AX14" s="316"/>
      <c r="AY14" s="321"/>
      <c r="AZ14" s="321"/>
      <c r="BA14" s="321"/>
      <c r="BB14" s="321"/>
      <c r="BC14" s="316"/>
      <c r="BD14" s="316">
        <f t="shared" si="11"/>
        <v>31</v>
      </c>
      <c r="BE14" s="316">
        <v>31</v>
      </c>
      <c r="BF14" s="316">
        <f t="shared" si="12"/>
        <v>0</v>
      </c>
      <c r="BG14" s="316"/>
      <c r="BH14" s="185"/>
    </row>
    <row r="15" ht="21" customHeight="1" spans="1:60">
      <c r="A15" s="265" t="s">
        <v>331</v>
      </c>
      <c r="B15" s="315">
        <f t="shared" si="13"/>
        <v>3580</v>
      </c>
      <c r="C15" s="316">
        <f t="shared" si="2"/>
        <v>0</v>
      </c>
      <c r="D15" s="316"/>
      <c r="E15" s="316"/>
      <c r="F15" s="316"/>
      <c r="G15" s="316"/>
      <c r="H15" s="316">
        <f t="shared" si="3"/>
        <v>559</v>
      </c>
      <c r="I15" s="316"/>
      <c r="J15" s="316"/>
      <c r="K15" s="316"/>
      <c r="L15" s="316"/>
      <c r="M15" s="316">
        <v>559</v>
      </c>
      <c r="N15" s="316">
        <f t="shared" si="14"/>
        <v>1171</v>
      </c>
      <c r="O15" s="316">
        <v>683</v>
      </c>
      <c r="P15" s="316"/>
      <c r="Q15" s="316"/>
      <c r="R15" s="316"/>
      <c r="S15" s="316">
        <v>120</v>
      </c>
      <c r="T15" s="316">
        <v>13</v>
      </c>
      <c r="U15" s="316"/>
      <c r="V15" s="316">
        <v>58</v>
      </c>
      <c r="W15" s="316"/>
      <c r="X15" s="316">
        <f>29+268</f>
        <v>297</v>
      </c>
      <c r="Y15" s="316">
        <f t="shared" si="4"/>
        <v>10</v>
      </c>
      <c r="Z15" s="316"/>
      <c r="AA15" s="316">
        <v>10</v>
      </c>
      <c r="AB15" s="316"/>
      <c r="AC15" s="316">
        <f t="shared" si="5"/>
        <v>0</v>
      </c>
      <c r="AD15" s="316"/>
      <c r="AE15" s="316"/>
      <c r="AF15" s="316">
        <f t="shared" si="6"/>
        <v>0</v>
      </c>
      <c r="AG15" s="316"/>
      <c r="AH15" s="316"/>
      <c r="AI15" s="316"/>
      <c r="AJ15" s="316">
        <f t="shared" si="7"/>
        <v>0</v>
      </c>
      <c r="AK15" s="316"/>
      <c r="AL15" s="316"/>
      <c r="AM15" s="316">
        <f t="shared" si="8"/>
        <v>0</v>
      </c>
      <c r="AN15" s="316"/>
      <c r="AO15" s="316">
        <f t="shared" si="9"/>
        <v>1840</v>
      </c>
      <c r="AP15" s="316"/>
      <c r="AQ15" s="321">
        <f>400+680</f>
        <v>1080</v>
      </c>
      <c r="AR15" s="321"/>
      <c r="AS15" s="321"/>
      <c r="AT15" s="321"/>
      <c r="AU15" s="321"/>
      <c r="AV15" s="316">
        <v>760</v>
      </c>
      <c r="AW15" s="316">
        <f t="shared" si="10"/>
        <v>0</v>
      </c>
      <c r="AX15" s="316"/>
      <c r="AY15" s="321"/>
      <c r="AZ15" s="321"/>
      <c r="BA15" s="321"/>
      <c r="BB15" s="321"/>
      <c r="BC15" s="316"/>
      <c r="BD15" s="316">
        <f t="shared" si="11"/>
        <v>0</v>
      </c>
      <c r="BE15" s="316"/>
      <c r="BF15" s="316">
        <f t="shared" si="12"/>
        <v>0</v>
      </c>
      <c r="BG15" s="316"/>
      <c r="BH15" s="185"/>
    </row>
    <row r="16" ht="21" customHeight="1" spans="1:60">
      <c r="A16" s="265" t="s">
        <v>341</v>
      </c>
      <c r="B16" s="315">
        <f t="shared" si="13"/>
        <v>11957</v>
      </c>
      <c r="C16" s="316">
        <f t="shared" si="2"/>
        <v>578</v>
      </c>
      <c r="D16" s="316">
        <v>255</v>
      </c>
      <c r="E16" s="316">
        <v>94</v>
      </c>
      <c r="F16" s="316">
        <v>26</v>
      </c>
      <c r="G16" s="316">
        <v>203</v>
      </c>
      <c r="H16" s="316">
        <f t="shared" si="3"/>
        <v>300</v>
      </c>
      <c r="I16" s="316"/>
      <c r="J16" s="316"/>
      <c r="K16" s="316"/>
      <c r="L16" s="316"/>
      <c r="M16" s="316">
        <v>300</v>
      </c>
      <c r="N16" s="316">
        <f t="shared" si="14"/>
        <v>2320</v>
      </c>
      <c r="O16" s="316">
        <v>149</v>
      </c>
      <c r="P16" s="316"/>
      <c r="Q16" s="316"/>
      <c r="R16" s="316">
        <v>500</v>
      </c>
      <c r="S16" s="316">
        <v>1002</v>
      </c>
      <c r="T16" s="316"/>
      <c r="U16" s="316"/>
      <c r="V16" s="316">
        <v>2</v>
      </c>
      <c r="W16" s="316"/>
      <c r="X16" s="316">
        <v>667</v>
      </c>
      <c r="Y16" s="316">
        <f t="shared" si="4"/>
        <v>0</v>
      </c>
      <c r="Z16" s="316"/>
      <c r="AA16" s="316"/>
      <c r="AB16" s="316"/>
      <c r="AC16" s="316">
        <f t="shared" si="5"/>
        <v>0</v>
      </c>
      <c r="AD16" s="316"/>
      <c r="AE16" s="316"/>
      <c r="AF16" s="316">
        <f t="shared" si="6"/>
        <v>0</v>
      </c>
      <c r="AG16" s="316"/>
      <c r="AH16" s="316"/>
      <c r="AI16" s="316"/>
      <c r="AJ16" s="316">
        <f t="shared" si="7"/>
        <v>0</v>
      </c>
      <c r="AK16" s="316"/>
      <c r="AL16" s="316"/>
      <c r="AM16" s="316">
        <f t="shared" si="8"/>
        <v>0</v>
      </c>
      <c r="AN16" s="316"/>
      <c r="AO16" s="316">
        <f t="shared" si="9"/>
        <v>8759</v>
      </c>
      <c r="AP16" s="316"/>
      <c r="AQ16" s="321">
        <v>3257</v>
      </c>
      <c r="AR16" s="321"/>
      <c r="AS16" s="321">
        <v>4500</v>
      </c>
      <c r="AT16" s="321">
        <v>200</v>
      </c>
      <c r="AU16" s="321"/>
      <c r="AV16" s="316">
        <v>802</v>
      </c>
      <c r="AW16" s="316">
        <f t="shared" si="10"/>
        <v>0</v>
      </c>
      <c r="AX16" s="316"/>
      <c r="AY16" s="321"/>
      <c r="AZ16" s="321"/>
      <c r="BA16" s="321"/>
      <c r="BB16" s="321"/>
      <c r="BC16" s="316"/>
      <c r="BD16" s="316">
        <f t="shared" si="11"/>
        <v>0</v>
      </c>
      <c r="BE16" s="316"/>
      <c r="BF16" s="316">
        <f t="shared" si="12"/>
        <v>0</v>
      </c>
      <c r="BG16" s="316"/>
      <c r="BH16" s="185"/>
    </row>
    <row r="17" ht="21" customHeight="1" spans="1:60">
      <c r="A17" s="265" t="s">
        <v>352</v>
      </c>
      <c r="B17" s="315">
        <f t="shared" si="13"/>
        <v>4938</v>
      </c>
      <c r="C17" s="316">
        <f t="shared" si="2"/>
        <v>44</v>
      </c>
      <c r="D17" s="316">
        <v>27</v>
      </c>
      <c r="E17" s="316">
        <v>14</v>
      </c>
      <c r="F17" s="316">
        <v>3</v>
      </c>
      <c r="G17" s="316"/>
      <c r="H17" s="316">
        <f t="shared" si="3"/>
        <v>1185</v>
      </c>
      <c r="I17" s="316">
        <v>502</v>
      </c>
      <c r="J17" s="316"/>
      <c r="K17" s="316">
        <v>340</v>
      </c>
      <c r="L17" s="316"/>
      <c r="M17" s="316">
        <v>343</v>
      </c>
      <c r="N17" s="316">
        <f t="shared" si="14"/>
        <v>549</v>
      </c>
      <c r="O17" s="316">
        <v>244</v>
      </c>
      <c r="P17" s="316">
        <v>2</v>
      </c>
      <c r="Q17" s="316">
        <v>11</v>
      </c>
      <c r="R17" s="316"/>
      <c r="S17" s="316"/>
      <c r="T17" s="316"/>
      <c r="U17" s="316"/>
      <c r="V17" s="316"/>
      <c r="W17" s="316">
        <v>1</v>
      </c>
      <c r="X17" s="316">
        <v>291</v>
      </c>
      <c r="Y17" s="316">
        <f t="shared" si="4"/>
        <v>264</v>
      </c>
      <c r="Z17" s="316">
        <v>125</v>
      </c>
      <c r="AA17" s="316">
        <v>139</v>
      </c>
      <c r="AB17" s="316"/>
      <c r="AC17" s="316">
        <f t="shared" si="5"/>
        <v>0</v>
      </c>
      <c r="AD17" s="316"/>
      <c r="AE17" s="316">
        <v>0</v>
      </c>
      <c r="AF17" s="316">
        <f t="shared" si="6"/>
        <v>0</v>
      </c>
      <c r="AG17" s="316"/>
      <c r="AH17" s="316"/>
      <c r="AI17" s="316"/>
      <c r="AJ17" s="316">
        <f t="shared" si="7"/>
        <v>0</v>
      </c>
      <c r="AK17" s="316"/>
      <c r="AL17" s="316"/>
      <c r="AM17" s="316">
        <f t="shared" si="8"/>
        <v>0</v>
      </c>
      <c r="AN17" s="316"/>
      <c r="AO17" s="316">
        <f t="shared" si="9"/>
        <v>2896</v>
      </c>
      <c r="AP17" s="316"/>
      <c r="AQ17" s="321">
        <f>1000+78+830</f>
        <v>1908</v>
      </c>
      <c r="AR17" s="321"/>
      <c r="AS17" s="321"/>
      <c r="AT17" s="321"/>
      <c r="AU17" s="321"/>
      <c r="AV17" s="316">
        <f>20+610+358</f>
        <v>988</v>
      </c>
      <c r="AW17" s="316">
        <f t="shared" si="10"/>
        <v>0</v>
      </c>
      <c r="AX17" s="316"/>
      <c r="AY17" s="321"/>
      <c r="AZ17" s="321"/>
      <c r="BA17" s="321"/>
      <c r="BB17" s="321"/>
      <c r="BC17" s="316"/>
      <c r="BD17" s="316">
        <f t="shared" si="11"/>
        <v>0</v>
      </c>
      <c r="BE17" s="316"/>
      <c r="BF17" s="316">
        <f t="shared" si="12"/>
        <v>0</v>
      </c>
      <c r="BG17" s="316"/>
      <c r="BH17" s="185"/>
    </row>
    <row r="18" ht="20" customHeight="1" spans="1:60">
      <c r="A18" s="265" t="s">
        <v>382</v>
      </c>
      <c r="B18" s="315">
        <f t="shared" si="13"/>
        <v>31</v>
      </c>
      <c r="C18" s="316">
        <f t="shared" si="2"/>
        <v>0</v>
      </c>
      <c r="D18" s="316"/>
      <c r="E18" s="316"/>
      <c r="F18" s="316"/>
      <c r="G18" s="316"/>
      <c r="H18" s="316">
        <f t="shared" si="3"/>
        <v>0</v>
      </c>
      <c r="I18" s="316"/>
      <c r="J18" s="316"/>
      <c r="K18" s="316"/>
      <c r="L18" s="316"/>
      <c r="M18" s="316"/>
      <c r="N18" s="316">
        <f t="shared" si="14"/>
        <v>0</v>
      </c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>
        <f t="shared" si="4"/>
        <v>0</v>
      </c>
      <c r="Z18" s="316"/>
      <c r="AA18" s="316"/>
      <c r="AB18" s="316"/>
      <c r="AC18" s="316">
        <f t="shared" si="5"/>
        <v>0</v>
      </c>
      <c r="AD18" s="316"/>
      <c r="AE18" s="316"/>
      <c r="AF18" s="316">
        <f t="shared" si="6"/>
        <v>0</v>
      </c>
      <c r="AG18" s="316"/>
      <c r="AH18" s="316"/>
      <c r="AI18" s="316"/>
      <c r="AJ18" s="316">
        <f t="shared" si="7"/>
        <v>0</v>
      </c>
      <c r="AK18" s="316"/>
      <c r="AL18" s="316"/>
      <c r="AM18" s="316">
        <f t="shared" si="8"/>
        <v>0</v>
      </c>
      <c r="AN18" s="316"/>
      <c r="AO18" s="316">
        <f t="shared" si="9"/>
        <v>31</v>
      </c>
      <c r="AP18" s="316"/>
      <c r="AQ18" s="321">
        <v>31</v>
      </c>
      <c r="AR18" s="321"/>
      <c r="AS18" s="321"/>
      <c r="AT18" s="321"/>
      <c r="AU18" s="321"/>
      <c r="AV18" s="316"/>
      <c r="AW18" s="316">
        <f t="shared" si="10"/>
        <v>0</v>
      </c>
      <c r="AX18" s="316"/>
      <c r="AY18" s="321"/>
      <c r="AZ18" s="321"/>
      <c r="BA18" s="321"/>
      <c r="BB18" s="321"/>
      <c r="BC18" s="316"/>
      <c r="BD18" s="316">
        <f t="shared" si="11"/>
        <v>0</v>
      </c>
      <c r="BE18" s="316"/>
      <c r="BF18" s="316">
        <f t="shared" si="12"/>
        <v>0</v>
      </c>
      <c r="BG18" s="316"/>
      <c r="BH18" s="185"/>
    </row>
    <row r="19" ht="20" customHeight="1" spans="1:60">
      <c r="A19" s="265" t="s">
        <v>385</v>
      </c>
      <c r="B19" s="315">
        <f t="shared" si="13"/>
        <v>882.98</v>
      </c>
      <c r="C19" s="316">
        <f t="shared" si="2"/>
        <v>66</v>
      </c>
      <c r="D19" s="316">
        <v>46</v>
      </c>
      <c r="E19" s="316">
        <v>14</v>
      </c>
      <c r="F19" s="316">
        <v>5</v>
      </c>
      <c r="G19" s="316">
        <v>1</v>
      </c>
      <c r="H19" s="316">
        <f t="shared" si="3"/>
        <v>0</v>
      </c>
      <c r="I19" s="321"/>
      <c r="J19" s="321"/>
      <c r="K19" s="321"/>
      <c r="L19" s="321"/>
      <c r="M19" s="321"/>
      <c r="N19" s="316">
        <f t="shared" si="14"/>
        <v>113.98</v>
      </c>
      <c r="O19" s="316">
        <f>14.98+30</f>
        <v>44.98</v>
      </c>
      <c r="P19" s="316"/>
      <c r="Q19" s="316">
        <v>19</v>
      </c>
      <c r="R19" s="316">
        <v>50</v>
      </c>
      <c r="S19" s="316"/>
      <c r="T19" s="316"/>
      <c r="U19" s="316"/>
      <c r="V19" s="316"/>
      <c r="W19" s="316"/>
      <c r="X19" s="316"/>
      <c r="Y19" s="316">
        <f t="shared" si="4"/>
        <v>0</v>
      </c>
      <c r="Z19" s="316"/>
      <c r="AA19" s="316"/>
      <c r="AB19" s="316"/>
      <c r="AC19" s="316">
        <f t="shared" si="5"/>
        <v>0</v>
      </c>
      <c r="AD19" s="316"/>
      <c r="AE19" s="316"/>
      <c r="AF19" s="316">
        <f t="shared" si="6"/>
        <v>403</v>
      </c>
      <c r="AG19" s="316"/>
      <c r="AH19" s="316">
        <v>103</v>
      </c>
      <c r="AI19" s="316">
        <v>300</v>
      </c>
      <c r="AJ19" s="316">
        <f t="shared" si="7"/>
        <v>0</v>
      </c>
      <c r="AK19" s="316"/>
      <c r="AL19" s="316"/>
      <c r="AM19" s="316">
        <f t="shared" si="8"/>
        <v>0</v>
      </c>
      <c r="AN19" s="316"/>
      <c r="AO19" s="316">
        <f t="shared" si="9"/>
        <v>300</v>
      </c>
      <c r="AP19" s="316">
        <v>300</v>
      </c>
      <c r="AQ19" s="321"/>
      <c r="AR19" s="321"/>
      <c r="AS19" s="321"/>
      <c r="AT19" s="321"/>
      <c r="AU19" s="321"/>
      <c r="AV19" s="316"/>
      <c r="AW19" s="316">
        <f t="shared" si="10"/>
        <v>0</v>
      </c>
      <c r="AX19" s="316"/>
      <c r="AY19" s="321"/>
      <c r="AZ19" s="321"/>
      <c r="BA19" s="321"/>
      <c r="BB19" s="321"/>
      <c r="BC19" s="316"/>
      <c r="BD19" s="316">
        <f t="shared" si="11"/>
        <v>0</v>
      </c>
      <c r="BE19" s="316"/>
      <c r="BF19" s="316">
        <f t="shared" si="12"/>
        <v>0</v>
      </c>
      <c r="BG19" s="316"/>
      <c r="BH19" s="185"/>
    </row>
    <row r="20" ht="20" customHeight="1" spans="1:60">
      <c r="A20" s="265" t="s">
        <v>396</v>
      </c>
      <c r="B20" s="315">
        <f t="shared" si="13"/>
        <v>550</v>
      </c>
      <c r="C20" s="316">
        <f t="shared" si="2"/>
        <v>30</v>
      </c>
      <c r="D20" s="316">
        <v>19</v>
      </c>
      <c r="E20" s="316">
        <v>8</v>
      </c>
      <c r="F20" s="316">
        <v>2</v>
      </c>
      <c r="G20" s="316">
        <v>1</v>
      </c>
      <c r="H20" s="316">
        <f t="shared" si="3"/>
        <v>0</v>
      </c>
      <c r="I20" s="321"/>
      <c r="J20" s="321"/>
      <c r="K20" s="321"/>
      <c r="L20" s="321"/>
      <c r="M20" s="321"/>
      <c r="N20" s="316">
        <f t="shared" si="14"/>
        <v>222</v>
      </c>
      <c r="O20" s="316">
        <v>26</v>
      </c>
      <c r="P20" s="316"/>
      <c r="Q20" s="316"/>
      <c r="R20" s="316"/>
      <c r="S20" s="316"/>
      <c r="T20" s="316"/>
      <c r="U20" s="316"/>
      <c r="V20" s="316"/>
      <c r="W20" s="316"/>
      <c r="X20" s="316">
        <v>196</v>
      </c>
      <c r="Y20" s="316">
        <f t="shared" si="4"/>
        <v>0</v>
      </c>
      <c r="Z20" s="316"/>
      <c r="AA20" s="316"/>
      <c r="AB20" s="316"/>
      <c r="AC20" s="316">
        <f t="shared" si="5"/>
        <v>0</v>
      </c>
      <c r="AD20" s="316"/>
      <c r="AE20" s="316"/>
      <c r="AF20" s="316">
        <f t="shared" si="6"/>
        <v>248</v>
      </c>
      <c r="AG20" s="316"/>
      <c r="AH20" s="316"/>
      <c r="AI20" s="316">
        <f>150+98</f>
        <v>248</v>
      </c>
      <c r="AJ20" s="316">
        <f t="shared" si="7"/>
        <v>50</v>
      </c>
      <c r="AK20" s="316">
        <v>50</v>
      </c>
      <c r="AL20" s="316"/>
      <c r="AM20" s="316">
        <f t="shared" si="8"/>
        <v>0</v>
      </c>
      <c r="AN20" s="316"/>
      <c r="AO20" s="316">
        <f t="shared" si="9"/>
        <v>0</v>
      </c>
      <c r="AP20" s="316"/>
      <c r="AQ20" s="321"/>
      <c r="AR20" s="321"/>
      <c r="AS20" s="321"/>
      <c r="AT20" s="321"/>
      <c r="AU20" s="321"/>
      <c r="AV20" s="316"/>
      <c r="AW20" s="316">
        <f t="shared" si="10"/>
        <v>0</v>
      </c>
      <c r="AX20" s="316"/>
      <c r="AY20" s="321"/>
      <c r="AZ20" s="321"/>
      <c r="BA20" s="321"/>
      <c r="BB20" s="321"/>
      <c r="BC20" s="316"/>
      <c r="BD20" s="316">
        <f t="shared" si="11"/>
        <v>0</v>
      </c>
      <c r="BE20" s="316"/>
      <c r="BF20" s="316">
        <f t="shared" si="12"/>
        <v>0</v>
      </c>
      <c r="BG20" s="316"/>
      <c r="BH20" s="185"/>
    </row>
    <row r="21" ht="20" customHeight="1" spans="1:60">
      <c r="A21" s="265" t="s">
        <v>399</v>
      </c>
      <c r="B21" s="315">
        <f t="shared" si="13"/>
        <v>379</v>
      </c>
      <c r="C21" s="316">
        <f t="shared" si="2"/>
        <v>259</v>
      </c>
      <c r="D21" s="316">
        <v>173</v>
      </c>
      <c r="E21" s="316">
        <v>62</v>
      </c>
      <c r="F21" s="316">
        <v>17</v>
      </c>
      <c r="G21" s="316">
        <v>7</v>
      </c>
      <c r="H21" s="316">
        <f t="shared" si="3"/>
        <v>0</v>
      </c>
      <c r="I21" s="316"/>
      <c r="J21" s="316"/>
      <c r="K21" s="316"/>
      <c r="L21" s="316"/>
      <c r="M21" s="316"/>
      <c r="N21" s="316">
        <f t="shared" si="14"/>
        <v>120</v>
      </c>
      <c r="O21" s="316">
        <v>19</v>
      </c>
      <c r="P21" s="316"/>
      <c r="Q21" s="316"/>
      <c r="R21" s="316">
        <v>5</v>
      </c>
      <c r="S21" s="316">
        <v>95</v>
      </c>
      <c r="T21" s="316"/>
      <c r="U21" s="316"/>
      <c r="V21" s="316"/>
      <c r="W21" s="316"/>
      <c r="X21" s="316">
        <v>1</v>
      </c>
      <c r="Y21" s="316">
        <f t="shared" si="4"/>
        <v>0</v>
      </c>
      <c r="Z21" s="316"/>
      <c r="AA21" s="316"/>
      <c r="AB21" s="316"/>
      <c r="AC21" s="316">
        <f t="shared" si="5"/>
        <v>0</v>
      </c>
      <c r="AD21" s="316"/>
      <c r="AE21" s="316"/>
      <c r="AF21" s="316">
        <f t="shared" si="6"/>
        <v>0</v>
      </c>
      <c r="AG21" s="316"/>
      <c r="AH21" s="316"/>
      <c r="AI21" s="316"/>
      <c r="AJ21" s="316">
        <f t="shared" si="7"/>
        <v>0</v>
      </c>
      <c r="AK21" s="316"/>
      <c r="AL21" s="316"/>
      <c r="AM21" s="316">
        <f t="shared" si="8"/>
        <v>0</v>
      </c>
      <c r="AN21" s="316"/>
      <c r="AO21" s="316">
        <f t="shared" si="9"/>
        <v>0</v>
      </c>
      <c r="AP21" s="316"/>
      <c r="AQ21" s="321"/>
      <c r="AR21" s="321"/>
      <c r="AS21" s="321"/>
      <c r="AT21" s="321"/>
      <c r="AU21" s="321"/>
      <c r="AV21" s="316"/>
      <c r="AW21" s="316">
        <f t="shared" si="10"/>
        <v>0</v>
      </c>
      <c r="AX21" s="316"/>
      <c r="AY21" s="321"/>
      <c r="AZ21" s="321"/>
      <c r="BA21" s="321"/>
      <c r="BB21" s="321"/>
      <c r="BC21" s="316"/>
      <c r="BD21" s="316">
        <f t="shared" si="11"/>
        <v>0</v>
      </c>
      <c r="BE21" s="316"/>
      <c r="BF21" s="316">
        <f t="shared" si="12"/>
        <v>0</v>
      </c>
      <c r="BG21" s="316"/>
      <c r="BH21" s="185"/>
    </row>
    <row r="22" ht="20" customHeight="1" spans="1:60">
      <c r="A22" s="265" t="s">
        <v>406</v>
      </c>
      <c r="B22" s="315">
        <f t="shared" si="13"/>
        <v>983</v>
      </c>
      <c r="C22" s="316">
        <f t="shared" si="2"/>
        <v>0</v>
      </c>
      <c r="D22" s="316"/>
      <c r="E22" s="316"/>
      <c r="F22" s="316"/>
      <c r="G22" s="316"/>
      <c r="H22" s="316">
        <f t="shared" si="3"/>
        <v>0</v>
      </c>
      <c r="I22" s="316"/>
      <c r="J22" s="316"/>
      <c r="K22" s="316"/>
      <c r="L22" s="316"/>
      <c r="M22" s="316"/>
      <c r="N22" s="316">
        <f t="shared" si="14"/>
        <v>0</v>
      </c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>
        <f t="shared" si="4"/>
        <v>0</v>
      </c>
      <c r="Z22" s="316"/>
      <c r="AA22" s="316"/>
      <c r="AB22" s="316"/>
      <c r="AC22" s="316">
        <f t="shared" si="5"/>
        <v>0</v>
      </c>
      <c r="AD22" s="316"/>
      <c r="AE22" s="316"/>
      <c r="AF22" s="316">
        <f t="shared" si="6"/>
        <v>0</v>
      </c>
      <c r="AG22" s="316"/>
      <c r="AH22" s="316"/>
      <c r="AI22" s="316"/>
      <c r="AJ22" s="316">
        <f t="shared" si="7"/>
        <v>0</v>
      </c>
      <c r="AK22" s="316"/>
      <c r="AL22" s="316"/>
      <c r="AM22" s="316">
        <f t="shared" si="8"/>
        <v>322</v>
      </c>
      <c r="AN22" s="316">
        <v>322</v>
      </c>
      <c r="AO22" s="316">
        <f t="shared" si="9"/>
        <v>0</v>
      </c>
      <c r="AP22" s="316"/>
      <c r="AQ22" s="321"/>
      <c r="AR22" s="321"/>
      <c r="AS22" s="321"/>
      <c r="AT22" s="321"/>
      <c r="AU22" s="321"/>
      <c r="AV22" s="316"/>
      <c r="AW22" s="316">
        <f t="shared" si="10"/>
        <v>0</v>
      </c>
      <c r="AX22" s="316"/>
      <c r="AY22" s="321"/>
      <c r="AZ22" s="321"/>
      <c r="BA22" s="321"/>
      <c r="BB22" s="321"/>
      <c r="BC22" s="316"/>
      <c r="BD22" s="316">
        <f t="shared" si="11"/>
        <v>0</v>
      </c>
      <c r="BE22" s="316"/>
      <c r="BF22" s="316">
        <f t="shared" si="12"/>
        <v>661</v>
      </c>
      <c r="BG22" s="316">
        <v>661</v>
      </c>
      <c r="BH22" s="185"/>
    </row>
    <row r="23" ht="20" customHeight="1" spans="1:60">
      <c r="A23" s="317" t="s">
        <v>412</v>
      </c>
      <c r="B23" s="315">
        <f t="shared" si="13"/>
        <v>2000</v>
      </c>
      <c r="C23" s="316">
        <f t="shared" si="2"/>
        <v>0</v>
      </c>
      <c r="D23" s="318"/>
      <c r="E23" s="318"/>
      <c r="F23" s="318"/>
      <c r="G23" s="316"/>
      <c r="H23" s="316">
        <f t="shared" si="3"/>
        <v>0</v>
      </c>
      <c r="I23" s="318"/>
      <c r="J23" s="318"/>
      <c r="K23" s="318"/>
      <c r="L23" s="318"/>
      <c r="M23" s="318"/>
      <c r="N23" s="316">
        <f t="shared" si="14"/>
        <v>0</v>
      </c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6">
        <f t="shared" si="4"/>
        <v>0</v>
      </c>
      <c r="Z23" s="316"/>
      <c r="AA23" s="316"/>
      <c r="AB23" s="316"/>
      <c r="AC23" s="316">
        <f t="shared" si="5"/>
        <v>0</v>
      </c>
      <c r="AD23" s="316"/>
      <c r="AE23" s="316"/>
      <c r="AF23" s="316">
        <f t="shared" si="6"/>
        <v>0</v>
      </c>
      <c r="AG23" s="316"/>
      <c r="AH23" s="316"/>
      <c r="AI23" s="316"/>
      <c r="AJ23" s="316">
        <f t="shared" si="7"/>
        <v>0</v>
      </c>
      <c r="AK23" s="316"/>
      <c r="AL23" s="316"/>
      <c r="AM23" s="316">
        <f t="shared" si="8"/>
        <v>2000</v>
      </c>
      <c r="AN23" s="316">
        <v>2000</v>
      </c>
      <c r="AO23" s="316">
        <f t="shared" si="9"/>
        <v>0</v>
      </c>
      <c r="AP23" s="316"/>
      <c r="AQ23" s="318"/>
      <c r="AR23" s="318"/>
      <c r="AS23" s="318"/>
      <c r="AT23" s="318"/>
      <c r="AU23" s="318"/>
      <c r="AV23" s="316"/>
      <c r="AW23" s="316">
        <f t="shared" si="10"/>
        <v>0</v>
      </c>
      <c r="AX23" s="316"/>
      <c r="AY23" s="318"/>
      <c r="AZ23" s="318"/>
      <c r="BA23" s="318"/>
      <c r="BB23" s="318"/>
      <c r="BC23" s="316"/>
      <c r="BD23" s="316">
        <f t="shared" si="11"/>
        <v>0</v>
      </c>
      <c r="BE23" s="316"/>
      <c r="BF23" s="316">
        <f t="shared" si="12"/>
        <v>0</v>
      </c>
      <c r="BG23" s="316"/>
      <c r="BH23" s="185"/>
    </row>
    <row r="24" spans="2:60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</row>
    <row r="25" spans="2:60"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</row>
    <row r="26" spans="2:60"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</row>
  </sheetData>
  <mergeCells count="77">
    <mergeCell ref="A1:X1"/>
    <mergeCell ref="Y1:AN1"/>
    <mergeCell ref="AO1:BG1"/>
    <mergeCell ref="V2:X2"/>
    <mergeCell ref="AL2:AN2"/>
    <mergeCell ref="BF2:BG2"/>
    <mergeCell ref="C3:G3"/>
    <mergeCell ref="H3:M3"/>
    <mergeCell ref="N3:X3"/>
    <mergeCell ref="Y3:AB3"/>
    <mergeCell ref="AC3:AE3"/>
    <mergeCell ref="AF3:AI3"/>
    <mergeCell ref="AJ3:AL3"/>
    <mergeCell ref="AM3:AN3"/>
    <mergeCell ref="AO3:AV3"/>
    <mergeCell ref="AW3:BC3"/>
    <mergeCell ref="BD3:BE3"/>
    <mergeCell ref="BF3:BG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</mergeCells>
  <printOptions horizontalCentered="1"/>
  <pageMargins left="0.238888888888889" right="0.238888888888889" top="0.609027777777778" bottom="0.409027777777778" header="0.507638888888889" footer="0.50763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48"/>
  <sheetViews>
    <sheetView showZeros="0" zoomScale="112" zoomScaleNormal="112" workbookViewId="0">
      <pane xSplit="2" ySplit="1" topLeftCell="C2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2"/>
  <cols>
    <col min="1" max="1" width="17" style="181" customWidth="1"/>
    <col min="2" max="2" width="6.91666666666667" style="181" customWidth="1"/>
    <col min="3" max="3" width="6.25" style="286" customWidth="1"/>
    <col min="4" max="4" width="5.33333333333333" style="181" customWidth="1"/>
    <col min="5" max="6" width="4.41666666666667" style="181" customWidth="1"/>
    <col min="7" max="7" width="6.16666666666667" style="181" customWidth="1"/>
    <col min="8" max="11" width="4.41666666666667" style="181" customWidth="1"/>
    <col min="12" max="12" width="5.33333333333333" style="181" customWidth="1"/>
    <col min="13" max="13" width="6.58333333333333" style="181" customWidth="1"/>
    <col min="14" max="14" width="5.66666666666667" style="287" customWidth="1"/>
    <col min="15" max="15" width="3.66666666666667" style="181" customWidth="1"/>
    <col min="16" max="16" width="4.5" style="181" customWidth="1"/>
    <col min="17" max="17" width="5.83333333333333" style="181" customWidth="1"/>
    <col min="18" max="18" width="5.5" style="181" customWidth="1"/>
    <col min="19" max="21" width="7.16666666666667" style="181" customWidth="1"/>
    <col min="22" max="22" width="5.5" style="287" customWidth="1"/>
    <col min="23" max="23" width="4.33333333333333" style="181" customWidth="1"/>
    <col min="24" max="24" width="3.08333333333333" style="181" customWidth="1"/>
    <col min="25" max="25" width="3.75" style="181" customWidth="1"/>
    <col min="26" max="26" width="3.91666666666667" style="181" customWidth="1"/>
    <col min="27" max="27" width="2.66666666666667" style="181" customWidth="1"/>
    <col min="28" max="28" width="3.91666666666667" style="181" customWidth="1"/>
    <col min="29" max="30" width="5" style="181" customWidth="1"/>
    <col min="31" max="31" width="4" style="181" customWidth="1"/>
    <col min="32" max="33" width="5" style="181" customWidth="1"/>
    <col min="34" max="34" width="4.91666666666667" style="181" customWidth="1"/>
    <col min="35" max="35" width="4" style="181" customWidth="1"/>
    <col min="36" max="36" width="4.91666666666667" style="181" customWidth="1"/>
    <col min="37" max="38" width="4" style="181" customWidth="1"/>
    <col min="39" max="39" width="4.25" style="181" customWidth="1"/>
    <col min="40" max="40" width="4.33333333333333" style="181" customWidth="1"/>
    <col min="41" max="41" width="5.66666666666667" style="181" customWidth="1"/>
    <col min="42" max="42" width="4.41666666666667" style="181" customWidth="1"/>
    <col min="43" max="44" width="4.08333333333333" style="181" customWidth="1"/>
    <col min="45" max="45" width="3.58333333333333" style="181" customWidth="1"/>
    <col min="46" max="46" width="5.5" style="181" customWidth="1"/>
    <col min="47" max="47" width="5.25" style="181" customWidth="1"/>
    <col min="48" max="48" width="6.83333333333333" style="181" customWidth="1"/>
    <col min="49" max="49" width="8" style="181" customWidth="1"/>
    <col min="50" max="16384" width="9" style="181"/>
  </cols>
  <sheetData>
    <row r="1" ht="24" spans="1:246">
      <c r="A1" s="324" t="s">
        <v>471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 t="s">
        <v>472</v>
      </c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  <c r="AQ1" s="324"/>
      <c r="AR1" s="324"/>
      <c r="AS1" s="324"/>
      <c r="AT1" s="324"/>
      <c r="AU1" s="324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  <c r="HW1" s="256"/>
      <c r="HX1" s="256"/>
      <c r="HY1" s="256"/>
      <c r="HZ1" s="256"/>
      <c r="IA1" s="256"/>
      <c r="IB1" s="256"/>
      <c r="IC1" s="256"/>
      <c r="ID1" s="256"/>
      <c r="IE1" s="256"/>
      <c r="IF1" s="256"/>
      <c r="IG1" s="256"/>
      <c r="IH1" s="256"/>
      <c r="II1" s="256"/>
      <c r="IJ1" s="256"/>
      <c r="IK1" s="256"/>
      <c r="IL1" s="256"/>
    </row>
    <row r="2" ht="20.25" spans="1:246">
      <c r="A2" s="259" t="s">
        <v>473</v>
      </c>
      <c r="B2" s="259"/>
      <c r="C2" s="28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1"/>
      <c r="O2" s="261"/>
      <c r="P2" s="293"/>
      <c r="Q2" s="294"/>
      <c r="R2" s="295"/>
      <c r="S2" s="296" t="s">
        <v>52</v>
      </c>
      <c r="T2" s="296"/>
      <c r="U2" s="296"/>
      <c r="V2" s="256"/>
      <c r="X2" s="256"/>
      <c r="Y2" s="256"/>
      <c r="Z2" s="256"/>
      <c r="AA2" s="256"/>
      <c r="AB2" s="256"/>
      <c r="AC2" s="256"/>
      <c r="AD2" s="256"/>
      <c r="AE2" s="256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56"/>
      <c r="AQ2" s="256"/>
      <c r="AR2" s="296" t="s">
        <v>52</v>
      </c>
      <c r="AS2" s="296"/>
      <c r="AT2" s="296"/>
      <c r="AU2" s="29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  <c r="IH2" s="256"/>
      <c r="II2" s="256"/>
      <c r="IJ2" s="256"/>
      <c r="IK2" s="256"/>
      <c r="IL2" s="256"/>
    </row>
    <row r="3" s="177" customFormat="1" ht="23.15" customHeight="1" spans="1:246">
      <c r="A3" s="197" t="s">
        <v>419</v>
      </c>
      <c r="B3" s="197" t="s">
        <v>420</v>
      </c>
      <c r="C3" s="262" t="s">
        <v>421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 t="s">
        <v>422</v>
      </c>
      <c r="O3" s="262"/>
      <c r="P3" s="262"/>
      <c r="Q3" s="262"/>
      <c r="R3" s="262"/>
      <c r="S3" s="262"/>
      <c r="T3" s="263" t="s">
        <v>431</v>
      </c>
      <c r="U3" s="263"/>
      <c r="V3" s="262" t="s">
        <v>452</v>
      </c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300" t="s">
        <v>474</v>
      </c>
      <c r="AJ3" s="301"/>
      <c r="AK3" s="301"/>
      <c r="AL3" s="302"/>
      <c r="AM3" s="197" t="s">
        <v>428</v>
      </c>
      <c r="AN3" s="197"/>
      <c r="AO3" s="263" t="s">
        <v>475</v>
      </c>
      <c r="AP3" s="263"/>
      <c r="AQ3" s="263"/>
      <c r="AR3" s="263"/>
      <c r="AS3" s="263"/>
      <c r="AT3" s="263"/>
      <c r="AU3" s="263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</row>
    <row r="4" s="177" customFormat="1" ht="19" customHeight="1" spans="1:246">
      <c r="A4" s="197"/>
      <c r="B4" s="197"/>
      <c r="C4" s="263" t="s">
        <v>152</v>
      </c>
      <c r="D4" s="263" t="s">
        <v>476</v>
      </c>
      <c r="E4" s="263" t="s">
        <v>477</v>
      </c>
      <c r="F4" s="263" t="s">
        <v>478</v>
      </c>
      <c r="G4" s="191" t="s">
        <v>479</v>
      </c>
      <c r="H4" s="191" t="s">
        <v>480</v>
      </c>
      <c r="I4" s="191" t="s">
        <v>481</v>
      </c>
      <c r="J4" s="191" t="s">
        <v>482</v>
      </c>
      <c r="K4" s="191" t="s">
        <v>483</v>
      </c>
      <c r="L4" s="191" t="s">
        <v>435</v>
      </c>
      <c r="M4" s="191" t="s">
        <v>436</v>
      </c>
      <c r="N4" s="197" t="s">
        <v>152</v>
      </c>
      <c r="O4" s="197" t="s">
        <v>484</v>
      </c>
      <c r="P4" s="197" t="s">
        <v>438</v>
      </c>
      <c r="Q4" s="197" t="s">
        <v>485</v>
      </c>
      <c r="R4" s="197" t="s">
        <v>439</v>
      </c>
      <c r="S4" s="197" t="s">
        <v>441</v>
      </c>
      <c r="T4" s="197" t="s">
        <v>152</v>
      </c>
      <c r="U4" s="197" t="s">
        <v>469</v>
      </c>
      <c r="V4" s="263" t="s">
        <v>152</v>
      </c>
      <c r="W4" s="263" t="s">
        <v>486</v>
      </c>
      <c r="X4" s="263" t="s">
        <v>487</v>
      </c>
      <c r="Y4" s="263" t="s">
        <v>488</v>
      </c>
      <c r="Z4" s="263" t="s">
        <v>450</v>
      </c>
      <c r="AA4" s="263" t="s">
        <v>443</v>
      </c>
      <c r="AB4" s="263" t="s">
        <v>444</v>
      </c>
      <c r="AC4" s="263" t="s">
        <v>489</v>
      </c>
      <c r="AD4" s="263" t="s">
        <v>446</v>
      </c>
      <c r="AE4" s="263" t="s">
        <v>490</v>
      </c>
      <c r="AF4" s="263" t="s">
        <v>445</v>
      </c>
      <c r="AG4" s="263" t="s">
        <v>449</v>
      </c>
      <c r="AH4" s="263" t="s">
        <v>451</v>
      </c>
      <c r="AI4" s="263" t="s">
        <v>152</v>
      </c>
      <c r="AJ4" s="263" t="s">
        <v>491</v>
      </c>
      <c r="AK4" s="263" t="s">
        <v>457</v>
      </c>
      <c r="AL4" s="303" t="s">
        <v>492</v>
      </c>
      <c r="AM4" s="263" t="s">
        <v>152</v>
      </c>
      <c r="AN4" s="263" t="s">
        <v>461</v>
      </c>
      <c r="AO4" s="197" t="s">
        <v>152</v>
      </c>
      <c r="AP4" s="263" t="s">
        <v>493</v>
      </c>
      <c r="AQ4" s="263" t="s">
        <v>462</v>
      </c>
      <c r="AR4" s="263" t="s">
        <v>463</v>
      </c>
      <c r="AS4" s="263" t="s">
        <v>467</v>
      </c>
      <c r="AT4" s="263" t="s">
        <v>494</v>
      </c>
      <c r="AU4" s="263" t="s">
        <v>468</v>
      </c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</row>
    <row r="5" s="177" customFormat="1" ht="41.25" customHeight="1" spans="1:246">
      <c r="A5" s="197"/>
      <c r="B5" s="197"/>
      <c r="C5" s="263"/>
      <c r="D5" s="263"/>
      <c r="E5" s="263"/>
      <c r="F5" s="263"/>
      <c r="G5" s="191"/>
      <c r="H5" s="191"/>
      <c r="I5" s="191"/>
      <c r="J5" s="191"/>
      <c r="K5" s="191"/>
      <c r="L5" s="191"/>
      <c r="M5" s="191"/>
      <c r="N5" s="197"/>
      <c r="O5" s="197"/>
      <c r="P5" s="197"/>
      <c r="Q5" s="197"/>
      <c r="R5" s="197"/>
      <c r="S5" s="197"/>
      <c r="T5" s="197"/>
      <c r="U5" s="197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304"/>
      <c r="AM5" s="263"/>
      <c r="AN5" s="263"/>
      <c r="AO5" s="197"/>
      <c r="AP5" s="263"/>
      <c r="AQ5" s="263"/>
      <c r="AR5" s="263"/>
      <c r="AS5" s="263"/>
      <c r="AT5" s="263"/>
      <c r="AU5" s="263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</row>
    <row r="6" ht="20.15" customHeight="1" spans="1:246">
      <c r="A6" s="264" t="s">
        <v>167</v>
      </c>
      <c r="B6" s="254">
        <f t="shared" ref="B6:AK6" si="0">SUM(B7:B23)</f>
        <v>62389</v>
      </c>
      <c r="C6" s="254">
        <f t="shared" si="0"/>
        <v>16503</v>
      </c>
      <c r="D6" s="254">
        <f t="shared" si="0"/>
        <v>12434</v>
      </c>
      <c r="E6" s="254">
        <f t="shared" si="0"/>
        <v>1143</v>
      </c>
      <c r="F6" s="254">
        <f t="shared" si="0"/>
        <v>131</v>
      </c>
      <c r="G6" s="254">
        <f t="shared" si="0"/>
        <v>559</v>
      </c>
      <c r="H6" s="254">
        <f t="shared" si="0"/>
        <v>237</v>
      </c>
      <c r="I6" s="254">
        <f t="shared" si="0"/>
        <v>179</v>
      </c>
      <c r="J6" s="254">
        <f t="shared" si="0"/>
        <v>33</v>
      </c>
      <c r="K6" s="254">
        <f t="shared" si="0"/>
        <v>20</v>
      </c>
      <c r="L6" s="254">
        <f t="shared" si="0"/>
        <v>290</v>
      </c>
      <c r="M6" s="254">
        <f t="shared" si="0"/>
        <v>1477</v>
      </c>
      <c r="N6" s="254">
        <f t="shared" si="0"/>
        <v>10163</v>
      </c>
      <c r="O6" s="254">
        <f t="shared" si="0"/>
        <v>1</v>
      </c>
      <c r="P6" s="254">
        <f t="shared" si="0"/>
        <v>1</v>
      </c>
      <c r="Q6" s="254">
        <f t="shared" si="0"/>
        <v>5604</v>
      </c>
      <c r="R6" s="254">
        <f t="shared" si="0"/>
        <v>340</v>
      </c>
      <c r="S6" s="254">
        <f t="shared" si="0"/>
        <v>4217</v>
      </c>
      <c r="T6" s="254">
        <f t="shared" si="0"/>
        <v>491</v>
      </c>
      <c r="U6" s="254">
        <f t="shared" si="0"/>
        <v>491</v>
      </c>
      <c r="V6" s="297">
        <f t="shared" si="0"/>
        <v>14216</v>
      </c>
      <c r="W6" s="297">
        <f t="shared" si="0"/>
        <v>7926</v>
      </c>
      <c r="X6" s="297">
        <f t="shared" si="0"/>
        <v>12</v>
      </c>
      <c r="Y6" s="297">
        <f t="shared" si="0"/>
        <v>114</v>
      </c>
      <c r="Z6" s="297">
        <f t="shared" si="0"/>
        <v>50</v>
      </c>
      <c r="AA6" s="297">
        <f t="shared" si="0"/>
        <v>10</v>
      </c>
      <c r="AB6" s="297">
        <f t="shared" si="0"/>
        <v>54</v>
      </c>
      <c r="AC6" s="297">
        <f t="shared" si="0"/>
        <v>20</v>
      </c>
      <c r="AD6" s="297">
        <f t="shared" si="0"/>
        <v>2114</v>
      </c>
      <c r="AE6" s="297">
        <f t="shared" si="0"/>
        <v>88</v>
      </c>
      <c r="AF6" s="297">
        <f t="shared" si="0"/>
        <v>601</v>
      </c>
      <c r="AG6" s="297">
        <f t="shared" si="0"/>
        <v>167</v>
      </c>
      <c r="AH6" s="297">
        <f t="shared" si="0"/>
        <v>3060</v>
      </c>
      <c r="AI6" s="297">
        <f t="shared" si="0"/>
        <v>1001</v>
      </c>
      <c r="AJ6" s="297">
        <f t="shared" si="0"/>
        <v>848</v>
      </c>
      <c r="AK6" s="297">
        <f t="shared" si="0"/>
        <v>103</v>
      </c>
      <c r="AL6" s="297"/>
      <c r="AM6" s="297">
        <f t="shared" ref="AM6:AU6" si="1">SUM(AM7:AM23)</f>
        <v>2983</v>
      </c>
      <c r="AN6" s="297">
        <f t="shared" si="1"/>
        <v>2983</v>
      </c>
      <c r="AO6" s="297">
        <f t="shared" si="1"/>
        <v>17032</v>
      </c>
      <c r="AP6" s="297">
        <f t="shared" si="1"/>
        <v>712</v>
      </c>
      <c r="AQ6" s="297">
        <f t="shared" si="1"/>
        <v>300</v>
      </c>
      <c r="AR6" s="297">
        <f t="shared" si="1"/>
        <v>6332</v>
      </c>
      <c r="AS6" s="297">
        <f t="shared" si="1"/>
        <v>50</v>
      </c>
      <c r="AT6" s="297">
        <f t="shared" si="1"/>
        <v>4500</v>
      </c>
      <c r="AU6" s="297">
        <f t="shared" si="1"/>
        <v>5138</v>
      </c>
      <c r="AV6" s="305"/>
      <c r="AW6" s="305"/>
      <c r="AX6" s="305"/>
      <c r="AY6" s="305"/>
      <c r="AZ6" s="305"/>
      <c r="BA6" s="30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</row>
    <row r="7" ht="20.15" customHeight="1" spans="1:246">
      <c r="A7" s="265" t="s">
        <v>168</v>
      </c>
      <c r="B7" s="254">
        <f>C7+N7+V7+AI7+AM7+AO7+T7</f>
        <v>9089</v>
      </c>
      <c r="C7" s="254">
        <f t="shared" ref="C7:C21" si="2">SUM(D7:M7)</f>
        <v>3055</v>
      </c>
      <c r="D7" s="290">
        <v>998</v>
      </c>
      <c r="E7" s="290">
        <v>575</v>
      </c>
      <c r="F7" s="290">
        <v>63</v>
      </c>
      <c r="G7" s="290">
        <v>267</v>
      </c>
      <c r="H7" s="290">
        <v>114</v>
      </c>
      <c r="I7" s="290">
        <v>96</v>
      </c>
      <c r="J7" s="290">
        <v>13</v>
      </c>
      <c r="K7" s="290">
        <v>7</v>
      </c>
      <c r="L7" s="290">
        <v>152</v>
      </c>
      <c r="M7" s="290">
        <v>770</v>
      </c>
      <c r="N7" s="198">
        <f t="shared" ref="N7:N23" si="3">SUM(O7:S7)</f>
        <v>1100</v>
      </c>
      <c r="O7" s="198">
        <v>1</v>
      </c>
      <c r="P7" s="198"/>
      <c r="Q7" s="198"/>
      <c r="R7" s="198"/>
      <c r="S7" s="198">
        <v>1099</v>
      </c>
      <c r="T7" s="198">
        <f t="shared" ref="T7:T23" si="4">U7</f>
        <v>0</v>
      </c>
      <c r="U7" s="198"/>
      <c r="V7" s="298">
        <f t="shared" ref="V7:V23" si="5">SUM(W7:AH7)</f>
        <v>2913</v>
      </c>
      <c r="W7" s="298">
        <f>1429-57</f>
        <v>1372</v>
      </c>
      <c r="X7" s="298">
        <v>12</v>
      </c>
      <c r="Y7" s="298">
        <v>110</v>
      </c>
      <c r="Z7" s="298">
        <v>34</v>
      </c>
      <c r="AA7" s="298">
        <v>7</v>
      </c>
      <c r="AB7" s="298">
        <v>22</v>
      </c>
      <c r="AC7" s="298">
        <v>7</v>
      </c>
      <c r="AD7" s="298">
        <v>566</v>
      </c>
      <c r="AE7" s="298">
        <v>88</v>
      </c>
      <c r="AF7" s="298">
        <v>26</v>
      </c>
      <c r="AG7" s="298">
        <v>53</v>
      </c>
      <c r="AH7" s="298">
        <v>616</v>
      </c>
      <c r="AI7" s="298">
        <f t="shared" ref="AI7:AI19" si="6">AJ7+AK7</f>
        <v>300</v>
      </c>
      <c r="AJ7" s="298">
        <v>300</v>
      </c>
      <c r="AK7" s="298"/>
      <c r="AL7" s="298"/>
      <c r="AM7" s="298">
        <f t="shared" ref="AM7:AM23" si="7">AN7</f>
        <v>0</v>
      </c>
      <c r="AN7" s="298"/>
      <c r="AO7" s="298">
        <f>SUM(AP7:AU7)</f>
        <v>1721</v>
      </c>
      <c r="AP7" s="298">
        <v>471</v>
      </c>
      <c r="AQ7" s="306"/>
      <c r="AR7" s="306"/>
      <c r="AS7" s="306"/>
      <c r="AT7" s="306"/>
      <c r="AU7" s="298">
        <v>1250</v>
      </c>
      <c r="AV7" s="307"/>
      <c r="AW7" s="307"/>
      <c r="AX7" s="307"/>
      <c r="AY7" s="307"/>
      <c r="AZ7" s="307"/>
      <c r="BA7" s="30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  <c r="HW7" s="257"/>
      <c r="HX7" s="257"/>
      <c r="HY7" s="257"/>
      <c r="HZ7" s="257"/>
      <c r="IA7" s="257"/>
      <c r="IB7" s="257"/>
      <c r="IC7" s="257"/>
      <c r="ID7" s="257"/>
      <c r="IE7" s="257"/>
      <c r="IF7" s="257"/>
      <c r="IG7" s="257"/>
      <c r="IH7" s="257"/>
      <c r="II7" s="257"/>
      <c r="IJ7" s="257"/>
      <c r="IK7" s="257"/>
      <c r="IL7" s="257"/>
    </row>
    <row r="8" ht="16" customHeight="1" spans="1:246">
      <c r="A8" s="265" t="s">
        <v>207</v>
      </c>
      <c r="B8" s="254">
        <f t="shared" ref="B8:B23" si="8">C8+N8+V8+AI8+AM8+AO8+T8</f>
        <v>33</v>
      </c>
      <c r="C8" s="254">
        <f t="shared" si="2"/>
        <v>0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>
        <f t="shared" si="3"/>
        <v>0</v>
      </c>
      <c r="O8" s="198"/>
      <c r="P8" s="198"/>
      <c r="Q8" s="198"/>
      <c r="R8" s="198"/>
      <c r="S8" s="198"/>
      <c r="T8" s="198">
        <f t="shared" si="4"/>
        <v>0</v>
      </c>
      <c r="U8" s="198"/>
      <c r="V8" s="298">
        <f t="shared" si="5"/>
        <v>3</v>
      </c>
      <c r="W8" s="298">
        <v>3</v>
      </c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>
        <f t="shared" si="6"/>
        <v>0</v>
      </c>
      <c r="AJ8" s="298"/>
      <c r="AK8" s="298"/>
      <c r="AL8" s="298"/>
      <c r="AM8" s="298">
        <f t="shared" si="7"/>
        <v>0</v>
      </c>
      <c r="AN8" s="298"/>
      <c r="AO8" s="298">
        <f t="shared" ref="AO8:AO23" si="9">SUM(AP8:AU8)</f>
        <v>30</v>
      </c>
      <c r="AP8" s="298"/>
      <c r="AQ8" s="306"/>
      <c r="AR8" s="306"/>
      <c r="AS8" s="306"/>
      <c r="AT8" s="306"/>
      <c r="AU8" s="298">
        <v>30</v>
      </c>
      <c r="AV8" s="308"/>
      <c r="AW8" s="308"/>
      <c r="AX8" s="308"/>
      <c r="AY8" s="308"/>
      <c r="AZ8" s="308"/>
      <c r="BA8" s="308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  <c r="HX8" s="256"/>
      <c r="HY8" s="256"/>
      <c r="HZ8" s="256"/>
      <c r="IA8" s="256"/>
      <c r="IB8" s="256"/>
      <c r="IC8" s="256"/>
      <c r="ID8" s="256"/>
      <c r="IE8" s="256"/>
      <c r="IF8" s="256"/>
      <c r="IG8" s="256"/>
      <c r="IH8" s="256"/>
      <c r="II8" s="256"/>
      <c r="IJ8" s="256"/>
      <c r="IK8" s="256"/>
      <c r="IL8" s="256"/>
    </row>
    <row r="9" ht="20.15" customHeight="1" spans="1:246">
      <c r="A9" s="265" t="s">
        <v>211</v>
      </c>
      <c r="B9" s="254">
        <f t="shared" si="8"/>
        <v>4032</v>
      </c>
      <c r="C9" s="254">
        <f t="shared" si="2"/>
        <v>2350</v>
      </c>
      <c r="D9" s="290">
        <v>1203</v>
      </c>
      <c r="E9" s="290">
        <v>274</v>
      </c>
      <c r="F9" s="290">
        <v>36</v>
      </c>
      <c r="G9" s="290">
        <v>160</v>
      </c>
      <c r="H9" s="290">
        <v>66</v>
      </c>
      <c r="I9" s="290">
        <v>39</v>
      </c>
      <c r="J9" s="290">
        <v>11</v>
      </c>
      <c r="K9" s="290">
        <v>4</v>
      </c>
      <c r="L9" s="290">
        <v>68</v>
      </c>
      <c r="M9" s="290">
        <v>489</v>
      </c>
      <c r="N9" s="198">
        <f t="shared" si="3"/>
        <v>3</v>
      </c>
      <c r="O9" s="198"/>
      <c r="P9" s="198"/>
      <c r="Q9" s="198">
        <v>3</v>
      </c>
      <c r="R9" s="198"/>
      <c r="S9" s="198"/>
      <c r="T9" s="198">
        <f t="shared" si="4"/>
        <v>0</v>
      </c>
      <c r="U9" s="198"/>
      <c r="V9" s="298">
        <f t="shared" si="5"/>
        <v>1289</v>
      </c>
      <c r="W9" s="298">
        <v>767</v>
      </c>
      <c r="X9" s="298"/>
      <c r="Y9" s="298"/>
      <c r="Z9" s="298">
        <v>14</v>
      </c>
      <c r="AA9" s="298"/>
      <c r="AB9" s="298">
        <v>2</v>
      </c>
      <c r="AC9" s="298"/>
      <c r="AD9" s="298">
        <v>87</v>
      </c>
      <c r="AE9" s="298"/>
      <c r="AF9" s="298">
        <v>20</v>
      </c>
      <c r="AG9" s="298">
        <v>44</v>
      </c>
      <c r="AH9" s="298">
        <f>246+109</f>
        <v>355</v>
      </c>
      <c r="AI9" s="298">
        <f t="shared" si="6"/>
        <v>0</v>
      </c>
      <c r="AJ9" s="298"/>
      <c r="AK9" s="298"/>
      <c r="AL9" s="298"/>
      <c r="AM9" s="298">
        <f t="shared" si="7"/>
        <v>0</v>
      </c>
      <c r="AN9" s="298"/>
      <c r="AO9" s="298">
        <f t="shared" si="9"/>
        <v>390</v>
      </c>
      <c r="AP9" s="298">
        <v>41</v>
      </c>
      <c r="AQ9" s="306"/>
      <c r="AR9" s="309">
        <v>51</v>
      </c>
      <c r="AS9" s="309">
        <v>50</v>
      </c>
      <c r="AT9" s="306"/>
      <c r="AU9" s="298">
        <v>248</v>
      </c>
      <c r="AV9" s="308"/>
      <c r="AW9" s="308"/>
      <c r="AX9" s="308"/>
      <c r="AY9" s="308"/>
      <c r="AZ9" s="308"/>
      <c r="BA9" s="308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</row>
    <row r="10" ht="16" customHeight="1" spans="1:246">
      <c r="A10" s="265" t="s">
        <v>225</v>
      </c>
      <c r="B10" s="254">
        <f t="shared" si="8"/>
        <v>14620</v>
      </c>
      <c r="C10" s="254">
        <f t="shared" si="2"/>
        <v>9217</v>
      </c>
      <c r="D10" s="290">
        <v>9182</v>
      </c>
      <c r="E10" s="290">
        <v>16</v>
      </c>
      <c r="F10" s="290">
        <v>2</v>
      </c>
      <c r="G10" s="290">
        <v>2</v>
      </c>
      <c r="H10" s="290">
        <v>1</v>
      </c>
      <c r="I10" s="290">
        <v>4</v>
      </c>
      <c r="J10" s="290">
        <v>2</v>
      </c>
      <c r="K10" s="290">
        <v>2</v>
      </c>
      <c r="L10" s="290">
        <v>4</v>
      </c>
      <c r="M10" s="290">
        <v>2</v>
      </c>
      <c r="N10" s="198">
        <f t="shared" si="3"/>
        <v>758</v>
      </c>
      <c r="O10" s="198"/>
      <c r="P10" s="198">
        <v>1</v>
      </c>
      <c r="Q10" s="198">
        <v>207</v>
      </c>
      <c r="R10" s="198"/>
      <c r="S10" s="198">
        <v>550</v>
      </c>
      <c r="T10" s="198">
        <f t="shared" si="4"/>
        <v>0</v>
      </c>
      <c r="U10" s="198"/>
      <c r="V10" s="298">
        <f t="shared" si="5"/>
        <v>3585</v>
      </c>
      <c r="W10" s="298">
        <v>3500</v>
      </c>
      <c r="X10" s="298"/>
      <c r="Y10" s="298">
        <v>4</v>
      </c>
      <c r="Z10" s="298"/>
      <c r="AA10" s="298"/>
      <c r="AB10" s="298"/>
      <c r="AC10" s="298"/>
      <c r="AD10" s="298"/>
      <c r="AE10" s="298"/>
      <c r="AF10" s="298"/>
      <c r="AG10" s="298"/>
      <c r="AH10" s="298">
        <v>81</v>
      </c>
      <c r="AI10" s="298">
        <f t="shared" si="6"/>
        <v>0</v>
      </c>
      <c r="AJ10" s="298"/>
      <c r="AK10" s="298"/>
      <c r="AL10" s="298"/>
      <c r="AM10" s="298">
        <f t="shared" si="7"/>
        <v>0</v>
      </c>
      <c r="AN10" s="298"/>
      <c r="AO10" s="298">
        <f t="shared" si="9"/>
        <v>1060</v>
      </c>
      <c r="AP10" s="298"/>
      <c r="AQ10" s="306"/>
      <c r="AR10" s="306"/>
      <c r="AS10" s="306"/>
      <c r="AT10" s="306"/>
      <c r="AU10" s="298">
        <v>1060</v>
      </c>
      <c r="AV10" s="308"/>
      <c r="AW10" s="308"/>
      <c r="AX10" s="308"/>
      <c r="AY10" s="308"/>
      <c r="AZ10" s="308"/>
      <c r="BA10" s="308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</row>
    <row r="11" ht="16" customHeight="1" spans="1:246">
      <c r="A11" s="265" t="s">
        <v>241</v>
      </c>
      <c r="B11" s="254">
        <f t="shared" si="8"/>
        <v>0</v>
      </c>
      <c r="C11" s="254">
        <f t="shared" si="2"/>
        <v>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>
        <f t="shared" si="3"/>
        <v>0</v>
      </c>
      <c r="O11" s="198"/>
      <c r="P11" s="198"/>
      <c r="Q11" s="198"/>
      <c r="R11" s="198"/>
      <c r="S11" s="198"/>
      <c r="T11" s="198">
        <f t="shared" si="4"/>
        <v>0</v>
      </c>
      <c r="U11" s="198"/>
      <c r="V11" s="298">
        <f t="shared" si="5"/>
        <v>0</v>
      </c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>
        <f t="shared" si="6"/>
        <v>0</v>
      </c>
      <c r="AJ11" s="298"/>
      <c r="AK11" s="298"/>
      <c r="AL11" s="298"/>
      <c r="AM11" s="298">
        <f t="shared" si="7"/>
        <v>0</v>
      </c>
      <c r="AN11" s="298"/>
      <c r="AO11" s="298">
        <f t="shared" si="9"/>
        <v>0</v>
      </c>
      <c r="AP11" s="298"/>
      <c r="AQ11" s="306"/>
      <c r="AR11" s="306"/>
      <c r="AS11" s="306"/>
      <c r="AT11" s="306"/>
      <c r="AU11" s="298"/>
      <c r="AV11" s="308"/>
      <c r="AW11" s="308"/>
      <c r="AX11" s="308"/>
      <c r="AY11" s="308"/>
      <c r="AZ11" s="308"/>
      <c r="BA11" s="308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</row>
    <row r="12" ht="16" customHeight="1" spans="1:246">
      <c r="A12" s="265" t="s">
        <v>244</v>
      </c>
      <c r="B12" s="254">
        <f t="shared" si="8"/>
        <v>471</v>
      </c>
      <c r="C12" s="254">
        <f t="shared" si="2"/>
        <v>0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>
        <f t="shared" si="3"/>
        <v>3</v>
      </c>
      <c r="O12" s="198"/>
      <c r="P12" s="198"/>
      <c r="Q12" s="198">
        <v>3</v>
      </c>
      <c r="R12" s="198"/>
      <c r="S12" s="198"/>
      <c r="T12" s="198">
        <f t="shared" si="4"/>
        <v>0</v>
      </c>
      <c r="U12" s="198"/>
      <c r="V12" s="298">
        <f t="shared" si="5"/>
        <v>463</v>
      </c>
      <c r="W12" s="298">
        <v>143</v>
      </c>
      <c r="X12" s="298"/>
      <c r="Y12" s="298"/>
      <c r="Z12" s="298"/>
      <c r="AA12" s="298"/>
      <c r="AB12" s="298"/>
      <c r="AC12" s="298"/>
      <c r="AD12" s="298">
        <v>175</v>
      </c>
      <c r="AE12" s="298"/>
      <c r="AF12" s="298"/>
      <c r="AG12" s="298"/>
      <c r="AH12" s="298">
        <v>145</v>
      </c>
      <c r="AI12" s="298">
        <f t="shared" si="6"/>
        <v>0</v>
      </c>
      <c r="AJ12" s="298"/>
      <c r="AK12" s="298"/>
      <c r="AL12" s="298"/>
      <c r="AM12" s="298">
        <f t="shared" si="7"/>
        <v>0</v>
      </c>
      <c r="AN12" s="298"/>
      <c r="AO12" s="298">
        <f t="shared" si="9"/>
        <v>5</v>
      </c>
      <c r="AP12" s="298"/>
      <c r="AQ12" s="306"/>
      <c r="AR12" s="309">
        <v>5</v>
      </c>
      <c r="AS12" s="306"/>
      <c r="AT12" s="306"/>
      <c r="AU12" s="298"/>
      <c r="AV12" s="308"/>
      <c r="AW12" s="308"/>
      <c r="AX12" s="308"/>
      <c r="AY12" s="308"/>
      <c r="AZ12" s="308"/>
      <c r="BA12" s="308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</row>
    <row r="13" ht="16" customHeight="1" spans="1:246">
      <c r="A13" s="265" t="s">
        <v>257</v>
      </c>
      <c r="B13" s="254">
        <f t="shared" si="8"/>
        <v>7612</v>
      </c>
      <c r="C13" s="254">
        <f t="shared" si="2"/>
        <v>130</v>
      </c>
      <c r="D13" s="290">
        <v>50</v>
      </c>
      <c r="E13" s="290">
        <v>35</v>
      </c>
      <c r="F13" s="290">
        <v>4</v>
      </c>
      <c r="G13" s="290">
        <v>17</v>
      </c>
      <c r="H13" s="290">
        <v>6</v>
      </c>
      <c r="I13" s="290">
        <v>5</v>
      </c>
      <c r="J13" s="290">
        <v>1</v>
      </c>
      <c r="K13" s="290">
        <v>1</v>
      </c>
      <c r="L13" s="290">
        <v>9</v>
      </c>
      <c r="M13" s="290">
        <v>2</v>
      </c>
      <c r="N13" s="198">
        <f t="shared" si="3"/>
        <v>5996</v>
      </c>
      <c r="O13" s="198"/>
      <c r="P13" s="198"/>
      <c r="Q13" s="198">
        <v>4671</v>
      </c>
      <c r="R13" s="198"/>
      <c r="S13" s="198">
        <v>1325</v>
      </c>
      <c r="T13" s="198">
        <f t="shared" si="4"/>
        <v>460</v>
      </c>
      <c r="U13" s="198">
        <v>460</v>
      </c>
      <c r="V13" s="298">
        <f t="shared" si="5"/>
        <v>1026</v>
      </c>
      <c r="W13" s="298">
        <v>748</v>
      </c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>
        <v>278</v>
      </c>
      <c r="AI13" s="298">
        <f t="shared" si="6"/>
        <v>0</v>
      </c>
      <c r="AJ13" s="298"/>
      <c r="AK13" s="298"/>
      <c r="AL13" s="298"/>
      <c r="AM13" s="298">
        <f t="shared" si="7"/>
        <v>0</v>
      </c>
      <c r="AN13" s="298"/>
      <c r="AO13" s="298">
        <f t="shared" si="9"/>
        <v>0</v>
      </c>
      <c r="AP13" s="298"/>
      <c r="AQ13" s="306"/>
      <c r="AR13" s="306"/>
      <c r="AS13" s="306"/>
      <c r="AT13" s="306"/>
      <c r="AU13" s="298"/>
      <c r="AV13" s="308"/>
      <c r="AW13" s="308"/>
      <c r="AX13" s="308"/>
      <c r="AY13" s="308"/>
      <c r="AZ13" s="308"/>
      <c r="BA13" s="308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</row>
    <row r="14" ht="16" customHeight="1" spans="1:246">
      <c r="A14" s="265" t="s">
        <v>306</v>
      </c>
      <c r="B14" s="254">
        <f t="shared" si="8"/>
        <v>1231</v>
      </c>
      <c r="C14" s="254">
        <f t="shared" si="2"/>
        <v>649</v>
      </c>
      <c r="D14" s="290">
        <f>599+6</f>
        <v>605</v>
      </c>
      <c r="E14" s="290">
        <v>18</v>
      </c>
      <c r="F14" s="290">
        <v>2</v>
      </c>
      <c r="G14" s="290">
        <v>5</v>
      </c>
      <c r="H14" s="290">
        <v>3</v>
      </c>
      <c r="I14" s="290">
        <v>5</v>
      </c>
      <c r="J14" s="290">
        <v>1</v>
      </c>
      <c r="K14" s="290">
        <v>4</v>
      </c>
      <c r="L14" s="290">
        <v>4</v>
      </c>
      <c r="M14" s="290">
        <v>2</v>
      </c>
      <c r="N14" s="198">
        <f t="shared" si="3"/>
        <v>259</v>
      </c>
      <c r="O14" s="198"/>
      <c r="P14" s="198"/>
      <c r="Q14" s="198">
        <f>224-6</f>
        <v>218</v>
      </c>
      <c r="R14" s="198"/>
      <c r="S14" s="198">
        <v>41</v>
      </c>
      <c r="T14" s="198">
        <f t="shared" si="4"/>
        <v>31</v>
      </c>
      <c r="U14" s="198">
        <v>31</v>
      </c>
      <c r="V14" s="298">
        <f t="shared" si="5"/>
        <v>292</v>
      </c>
      <c r="W14" s="298">
        <v>78</v>
      </c>
      <c r="X14" s="298"/>
      <c r="Y14" s="298"/>
      <c r="Z14" s="298">
        <v>1</v>
      </c>
      <c r="AA14" s="298">
        <v>1</v>
      </c>
      <c r="AB14" s="298"/>
      <c r="AC14" s="298"/>
      <c r="AD14" s="298">
        <v>69</v>
      </c>
      <c r="AE14" s="298"/>
      <c r="AF14" s="298"/>
      <c r="AG14" s="298">
        <v>10</v>
      </c>
      <c r="AH14" s="298">
        <v>133</v>
      </c>
      <c r="AI14" s="298">
        <f t="shared" si="6"/>
        <v>0</v>
      </c>
      <c r="AJ14" s="298"/>
      <c r="AK14" s="298"/>
      <c r="AL14" s="298"/>
      <c r="AM14" s="298">
        <f t="shared" si="7"/>
        <v>0</v>
      </c>
      <c r="AN14" s="298"/>
      <c r="AO14" s="298">
        <f t="shared" si="9"/>
        <v>0</v>
      </c>
      <c r="AP14" s="298"/>
      <c r="AQ14" s="306"/>
      <c r="AR14" s="306"/>
      <c r="AS14" s="306"/>
      <c r="AT14" s="306"/>
      <c r="AU14" s="298"/>
      <c r="AV14" s="308"/>
      <c r="AW14" s="308"/>
      <c r="AX14" s="308"/>
      <c r="AY14" s="308"/>
      <c r="AZ14" s="308"/>
      <c r="BA14" s="308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</row>
    <row r="15" ht="18" customHeight="1" spans="1:246">
      <c r="A15" s="265" t="s">
        <v>331</v>
      </c>
      <c r="B15" s="254">
        <f t="shared" si="8"/>
        <v>3580</v>
      </c>
      <c r="C15" s="254">
        <f t="shared" si="2"/>
        <v>0</v>
      </c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>
        <f t="shared" si="3"/>
        <v>559</v>
      </c>
      <c r="O15" s="198"/>
      <c r="P15" s="198"/>
      <c r="Q15" s="198"/>
      <c r="R15" s="198"/>
      <c r="S15" s="198">
        <v>559</v>
      </c>
      <c r="T15" s="198">
        <f t="shared" si="4"/>
        <v>0</v>
      </c>
      <c r="U15" s="198"/>
      <c r="V15" s="298">
        <f t="shared" si="5"/>
        <v>1181</v>
      </c>
      <c r="W15" s="298">
        <v>693</v>
      </c>
      <c r="X15" s="298"/>
      <c r="Y15" s="298"/>
      <c r="Z15" s="298"/>
      <c r="AA15" s="298"/>
      <c r="AB15" s="298"/>
      <c r="AC15" s="298">
        <v>13</v>
      </c>
      <c r="AD15" s="298">
        <v>120</v>
      </c>
      <c r="AE15" s="298"/>
      <c r="AF15" s="298"/>
      <c r="AG15" s="298">
        <v>58</v>
      </c>
      <c r="AH15" s="298">
        <v>297</v>
      </c>
      <c r="AI15" s="298">
        <f t="shared" si="6"/>
        <v>0</v>
      </c>
      <c r="AJ15" s="298"/>
      <c r="AK15" s="298"/>
      <c r="AL15" s="298"/>
      <c r="AM15" s="298">
        <f t="shared" si="7"/>
        <v>0</v>
      </c>
      <c r="AN15" s="298"/>
      <c r="AO15" s="298">
        <f t="shared" si="9"/>
        <v>1840</v>
      </c>
      <c r="AP15" s="298"/>
      <c r="AQ15" s="306"/>
      <c r="AR15" s="309">
        <v>1080</v>
      </c>
      <c r="AS15" s="306"/>
      <c r="AT15" s="306"/>
      <c r="AU15" s="298">
        <v>760</v>
      </c>
      <c r="AV15" s="308"/>
      <c r="AW15" s="308"/>
      <c r="AX15" s="308"/>
      <c r="AY15" s="308"/>
      <c r="AZ15" s="308"/>
      <c r="BA15" s="308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</row>
    <row r="16" ht="18" customHeight="1" spans="1:246">
      <c r="A16" s="265" t="s">
        <v>341</v>
      </c>
      <c r="B16" s="254">
        <f t="shared" si="8"/>
        <v>11957</v>
      </c>
      <c r="C16" s="254">
        <f t="shared" si="2"/>
        <v>578</v>
      </c>
      <c r="D16" s="290">
        <v>134</v>
      </c>
      <c r="E16" s="290">
        <v>111</v>
      </c>
      <c r="F16" s="290">
        <v>10</v>
      </c>
      <c r="G16" s="290">
        <v>54</v>
      </c>
      <c r="H16" s="290">
        <v>22</v>
      </c>
      <c r="I16" s="290">
        <v>14</v>
      </c>
      <c r="J16" s="290">
        <v>3</v>
      </c>
      <c r="K16" s="290">
        <v>1</v>
      </c>
      <c r="L16" s="290">
        <v>26</v>
      </c>
      <c r="M16" s="290">
        <v>203</v>
      </c>
      <c r="N16" s="198">
        <f t="shared" si="3"/>
        <v>300</v>
      </c>
      <c r="O16" s="198"/>
      <c r="P16" s="198"/>
      <c r="Q16" s="198"/>
      <c r="R16" s="198"/>
      <c r="S16" s="198">
        <v>300</v>
      </c>
      <c r="T16" s="198">
        <f t="shared" si="4"/>
        <v>0</v>
      </c>
      <c r="U16" s="198"/>
      <c r="V16" s="298">
        <f t="shared" si="5"/>
        <v>2320</v>
      </c>
      <c r="W16" s="298">
        <v>149</v>
      </c>
      <c r="X16" s="298"/>
      <c r="Y16" s="298"/>
      <c r="Z16" s="298"/>
      <c r="AA16" s="298"/>
      <c r="AB16" s="298"/>
      <c r="AC16" s="298"/>
      <c r="AD16" s="298">
        <v>1002</v>
      </c>
      <c r="AE16" s="298"/>
      <c r="AF16" s="298">
        <v>500</v>
      </c>
      <c r="AG16" s="298">
        <v>2</v>
      </c>
      <c r="AH16" s="298">
        <v>667</v>
      </c>
      <c r="AI16" s="298">
        <f t="shared" si="6"/>
        <v>0</v>
      </c>
      <c r="AJ16" s="298"/>
      <c r="AK16" s="298"/>
      <c r="AL16" s="298"/>
      <c r="AM16" s="298">
        <f t="shared" si="7"/>
        <v>0</v>
      </c>
      <c r="AN16" s="298"/>
      <c r="AO16" s="298">
        <f t="shared" si="9"/>
        <v>8759</v>
      </c>
      <c r="AP16" s="298">
        <v>200</v>
      </c>
      <c r="AQ16" s="306"/>
      <c r="AR16" s="309">
        <v>3257</v>
      </c>
      <c r="AS16" s="306"/>
      <c r="AT16" s="309">
        <v>4500</v>
      </c>
      <c r="AU16" s="298">
        <v>802</v>
      </c>
      <c r="AV16" s="308"/>
      <c r="AW16" s="308"/>
      <c r="AX16" s="308"/>
      <c r="AY16" s="308"/>
      <c r="AZ16" s="308"/>
      <c r="BA16" s="308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6"/>
      <c r="IB16" s="256"/>
      <c r="IC16" s="256"/>
      <c r="ID16" s="256"/>
      <c r="IE16" s="256"/>
      <c r="IF16" s="256"/>
      <c r="IG16" s="256"/>
      <c r="IH16" s="256"/>
      <c r="II16" s="256"/>
      <c r="IJ16" s="256"/>
      <c r="IK16" s="256"/>
      <c r="IL16" s="256"/>
    </row>
    <row r="17" ht="18" customHeight="1" spans="1:246">
      <c r="A17" s="265" t="s">
        <v>352</v>
      </c>
      <c r="B17" s="254">
        <f t="shared" si="8"/>
        <v>4938</v>
      </c>
      <c r="C17" s="254">
        <f t="shared" si="2"/>
        <v>169</v>
      </c>
      <c r="D17" s="290">
        <v>137</v>
      </c>
      <c r="E17" s="290">
        <v>11</v>
      </c>
      <c r="F17" s="290">
        <v>4</v>
      </c>
      <c r="G17" s="290">
        <v>5</v>
      </c>
      <c r="H17" s="290">
        <v>5</v>
      </c>
      <c r="I17" s="290">
        <v>4</v>
      </c>
      <c r="J17" s="290"/>
      <c r="K17" s="290"/>
      <c r="L17" s="290">
        <v>3</v>
      </c>
      <c r="M17" s="290"/>
      <c r="N17" s="198">
        <f t="shared" si="3"/>
        <v>1185</v>
      </c>
      <c r="O17" s="198"/>
      <c r="P17" s="198"/>
      <c r="Q17" s="198">
        <v>502</v>
      </c>
      <c r="R17" s="198">
        <v>340</v>
      </c>
      <c r="S17" s="198">
        <v>343</v>
      </c>
      <c r="T17" s="198">
        <f t="shared" si="4"/>
        <v>0</v>
      </c>
      <c r="U17" s="198"/>
      <c r="V17" s="298">
        <f t="shared" si="5"/>
        <v>688</v>
      </c>
      <c r="W17" s="298">
        <v>383</v>
      </c>
      <c r="X17" s="298"/>
      <c r="Y17" s="298"/>
      <c r="Z17" s="298">
        <v>1</v>
      </c>
      <c r="AA17" s="298">
        <v>2</v>
      </c>
      <c r="AB17" s="298">
        <v>11</v>
      </c>
      <c r="AC17" s="298"/>
      <c r="AD17" s="298"/>
      <c r="AE17" s="298"/>
      <c r="AF17" s="298"/>
      <c r="AG17" s="298"/>
      <c r="AH17" s="298">
        <v>291</v>
      </c>
      <c r="AI17" s="298">
        <f t="shared" si="6"/>
        <v>0</v>
      </c>
      <c r="AJ17" s="298"/>
      <c r="AK17" s="298"/>
      <c r="AL17" s="298"/>
      <c r="AM17" s="298">
        <f t="shared" si="7"/>
        <v>0</v>
      </c>
      <c r="AN17" s="298"/>
      <c r="AO17" s="298">
        <f t="shared" si="9"/>
        <v>2896</v>
      </c>
      <c r="AP17" s="298"/>
      <c r="AQ17" s="306"/>
      <c r="AR17" s="310">
        <v>1908</v>
      </c>
      <c r="AS17" s="306"/>
      <c r="AT17" s="306"/>
      <c r="AU17" s="298">
        <v>988</v>
      </c>
      <c r="AV17" s="308"/>
      <c r="AW17" s="308"/>
      <c r="AX17" s="308"/>
      <c r="AY17" s="308"/>
      <c r="AZ17" s="308"/>
      <c r="BA17" s="308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</row>
    <row r="18" ht="18" customHeight="1" spans="1:246">
      <c r="A18" s="265" t="s">
        <v>382</v>
      </c>
      <c r="B18" s="254">
        <f t="shared" si="8"/>
        <v>31</v>
      </c>
      <c r="C18" s="254">
        <f t="shared" si="2"/>
        <v>0</v>
      </c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>
        <f t="shared" si="3"/>
        <v>0</v>
      </c>
      <c r="O18" s="198"/>
      <c r="P18" s="198"/>
      <c r="Q18" s="198"/>
      <c r="R18" s="198"/>
      <c r="S18" s="198"/>
      <c r="T18" s="198">
        <f t="shared" si="4"/>
        <v>0</v>
      </c>
      <c r="U18" s="198"/>
      <c r="V18" s="298">
        <f t="shared" si="5"/>
        <v>0</v>
      </c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>
        <f t="shared" si="6"/>
        <v>0</v>
      </c>
      <c r="AJ18" s="298"/>
      <c r="AK18" s="298"/>
      <c r="AL18" s="298"/>
      <c r="AM18" s="298">
        <f t="shared" si="7"/>
        <v>0</v>
      </c>
      <c r="AN18" s="298"/>
      <c r="AO18" s="298">
        <f t="shared" si="9"/>
        <v>31</v>
      </c>
      <c r="AP18" s="298"/>
      <c r="AQ18" s="306"/>
      <c r="AR18" s="309">
        <v>31</v>
      </c>
      <c r="AS18" s="306"/>
      <c r="AT18" s="306"/>
      <c r="AU18" s="298"/>
      <c r="AV18" s="308"/>
      <c r="AW18" s="308"/>
      <c r="AX18" s="308"/>
      <c r="AY18" s="308"/>
      <c r="AZ18" s="308"/>
      <c r="BA18" s="308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56"/>
      <c r="EI18" s="256"/>
      <c r="EJ18" s="256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D18" s="256"/>
      <c r="FE18" s="256"/>
      <c r="FF18" s="256"/>
      <c r="FG18" s="256"/>
      <c r="FH18" s="256"/>
      <c r="FI18" s="256"/>
      <c r="FJ18" s="256"/>
      <c r="FK18" s="256"/>
      <c r="FL18" s="256"/>
      <c r="FM18" s="256"/>
      <c r="FN18" s="256"/>
      <c r="FO18" s="256"/>
      <c r="FP18" s="256"/>
      <c r="FQ18" s="256"/>
      <c r="FR18" s="256"/>
      <c r="FS18" s="256"/>
      <c r="FT18" s="256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6"/>
      <c r="GF18" s="256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256"/>
      <c r="HX18" s="256"/>
      <c r="HY18" s="256"/>
      <c r="HZ18" s="256"/>
      <c r="IA18" s="256"/>
      <c r="IB18" s="256"/>
      <c r="IC18" s="256"/>
      <c r="ID18" s="256"/>
      <c r="IE18" s="256"/>
      <c r="IF18" s="256"/>
      <c r="IG18" s="256"/>
      <c r="IH18" s="256"/>
      <c r="II18" s="256"/>
      <c r="IJ18" s="256"/>
      <c r="IK18" s="256"/>
      <c r="IL18" s="256"/>
    </row>
    <row r="19" ht="18" customHeight="1" spans="1:246">
      <c r="A19" s="265" t="s">
        <v>385</v>
      </c>
      <c r="B19" s="254">
        <f t="shared" si="8"/>
        <v>883</v>
      </c>
      <c r="C19" s="254">
        <f t="shared" si="2"/>
        <v>66</v>
      </c>
      <c r="D19" s="198">
        <v>25</v>
      </c>
      <c r="E19" s="198">
        <v>19</v>
      </c>
      <c r="F19" s="198">
        <v>2</v>
      </c>
      <c r="G19" s="198">
        <v>8</v>
      </c>
      <c r="H19" s="198">
        <v>3</v>
      </c>
      <c r="I19" s="198">
        <v>2</v>
      </c>
      <c r="J19" s="198">
        <v>1</v>
      </c>
      <c r="K19" s="198"/>
      <c r="L19" s="198">
        <v>5</v>
      </c>
      <c r="M19" s="198">
        <v>1</v>
      </c>
      <c r="N19" s="198">
        <f t="shared" si="3"/>
        <v>0</v>
      </c>
      <c r="O19" s="251"/>
      <c r="P19" s="251"/>
      <c r="Q19" s="251"/>
      <c r="R19" s="251"/>
      <c r="S19" s="202"/>
      <c r="T19" s="198">
        <f t="shared" si="4"/>
        <v>0</v>
      </c>
      <c r="U19" s="202"/>
      <c r="V19" s="298">
        <f t="shared" si="5"/>
        <v>114</v>
      </c>
      <c r="W19" s="298">
        <v>45</v>
      </c>
      <c r="X19" s="298"/>
      <c r="Y19" s="298"/>
      <c r="Z19" s="298"/>
      <c r="AA19" s="298"/>
      <c r="AB19" s="298">
        <v>19</v>
      </c>
      <c r="AC19" s="298"/>
      <c r="AD19" s="298"/>
      <c r="AE19" s="298"/>
      <c r="AF19" s="298">
        <v>50</v>
      </c>
      <c r="AG19" s="298"/>
      <c r="AH19" s="298"/>
      <c r="AI19" s="298">
        <f t="shared" si="6"/>
        <v>403</v>
      </c>
      <c r="AJ19" s="298">
        <v>300</v>
      </c>
      <c r="AK19" s="298">
        <v>103</v>
      </c>
      <c r="AL19" s="298"/>
      <c r="AM19" s="298">
        <f t="shared" si="7"/>
        <v>0</v>
      </c>
      <c r="AN19" s="298"/>
      <c r="AO19" s="298">
        <f t="shared" si="9"/>
        <v>300</v>
      </c>
      <c r="AP19" s="298"/>
      <c r="AQ19" s="309">
        <v>300</v>
      </c>
      <c r="AR19" s="306"/>
      <c r="AS19" s="306"/>
      <c r="AT19" s="306"/>
      <c r="AU19" s="298"/>
      <c r="AV19" s="308"/>
      <c r="AW19" s="308"/>
      <c r="AX19" s="308"/>
      <c r="AY19" s="308"/>
      <c r="AZ19" s="308"/>
      <c r="BA19" s="308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  <c r="HX19" s="256"/>
      <c r="HY19" s="256"/>
      <c r="HZ19" s="256"/>
      <c r="IA19" s="256"/>
      <c r="IB19" s="256"/>
      <c r="IC19" s="256"/>
      <c r="ID19" s="256"/>
      <c r="IE19" s="256"/>
      <c r="IF19" s="256"/>
      <c r="IG19" s="256"/>
      <c r="IH19" s="256"/>
      <c r="II19" s="256"/>
      <c r="IJ19" s="256"/>
      <c r="IK19" s="256"/>
      <c r="IL19" s="256"/>
    </row>
    <row r="20" ht="18" customHeight="1" spans="1:246">
      <c r="A20" s="265" t="s">
        <v>396</v>
      </c>
      <c r="B20" s="254">
        <f t="shared" si="8"/>
        <v>550</v>
      </c>
      <c r="C20" s="254">
        <f t="shared" si="2"/>
        <v>30</v>
      </c>
      <c r="D20" s="290">
        <v>10</v>
      </c>
      <c r="E20" s="290">
        <v>8</v>
      </c>
      <c r="F20" s="290">
        <v>1</v>
      </c>
      <c r="G20" s="290">
        <v>5</v>
      </c>
      <c r="H20" s="290">
        <v>2</v>
      </c>
      <c r="I20" s="290">
        <v>1</v>
      </c>
      <c r="J20" s="290"/>
      <c r="K20" s="290"/>
      <c r="L20" s="290">
        <v>2</v>
      </c>
      <c r="M20" s="290">
        <v>1</v>
      </c>
      <c r="N20" s="198">
        <f t="shared" si="3"/>
        <v>0</v>
      </c>
      <c r="O20" s="251"/>
      <c r="P20" s="251"/>
      <c r="Q20" s="251"/>
      <c r="R20" s="251"/>
      <c r="S20" s="251"/>
      <c r="T20" s="198">
        <f t="shared" si="4"/>
        <v>0</v>
      </c>
      <c r="U20" s="251"/>
      <c r="V20" s="298">
        <f t="shared" si="5"/>
        <v>222</v>
      </c>
      <c r="W20" s="298">
        <v>26</v>
      </c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>
        <v>196</v>
      </c>
      <c r="AI20" s="298">
        <v>298</v>
      </c>
      <c r="AJ20" s="298">
        <v>248</v>
      </c>
      <c r="AK20" s="298"/>
      <c r="AL20" s="298">
        <v>50</v>
      </c>
      <c r="AM20" s="298">
        <f t="shared" si="7"/>
        <v>0</v>
      </c>
      <c r="AN20" s="298"/>
      <c r="AO20" s="298">
        <f t="shared" si="9"/>
        <v>0</v>
      </c>
      <c r="AP20" s="298"/>
      <c r="AQ20" s="306"/>
      <c r="AR20" s="306"/>
      <c r="AS20" s="306"/>
      <c r="AT20" s="306"/>
      <c r="AU20" s="311"/>
      <c r="AV20" s="308"/>
      <c r="AW20" s="308"/>
      <c r="AX20" s="308"/>
      <c r="AY20" s="308"/>
      <c r="AZ20" s="308"/>
      <c r="BA20" s="308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  <c r="HX20" s="256"/>
      <c r="HY20" s="256"/>
      <c r="HZ20" s="256"/>
      <c r="IA20" s="256"/>
      <c r="IB20" s="256"/>
      <c r="IC20" s="256"/>
      <c r="ID20" s="256"/>
      <c r="IE20" s="256"/>
      <c r="IF20" s="256"/>
      <c r="IG20" s="256"/>
      <c r="IH20" s="256"/>
      <c r="II20" s="256"/>
      <c r="IJ20" s="256"/>
      <c r="IK20" s="256"/>
      <c r="IL20" s="256"/>
    </row>
    <row r="21" ht="18" customHeight="1" spans="1:246">
      <c r="A21" s="265" t="s">
        <v>399</v>
      </c>
      <c r="B21" s="254">
        <f t="shared" si="8"/>
        <v>379</v>
      </c>
      <c r="C21" s="254">
        <f t="shared" si="2"/>
        <v>259</v>
      </c>
      <c r="D21" s="290">
        <v>90</v>
      </c>
      <c r="E21" s="290">
        <v>76</v>
      </c>
      <c r="F21" s="290">
        <v>7</v>
      </c>
      <c r="G21" s="290">
        <v>36</v>
      </c>
      <c r="H21" s="290">
        <v>15</v>
      </c>
      <c r="I21" s="290">
        <v>9</v>
      </c>
      <c r="J21" s="290">
        <v>1</v>
      </c>
      <c r="K21" s="290">
        <v>1</v>
      </c>
      <c r="L21" s="290">
        <v>17</v>
      </c>
      <c r="M21" s="290">
        <v>7</v>
      </c>
      <c r="N21" s="198">
        <f t="shared" si="3"/>
        <v>0</v>
      </c>
      <c r="O21" s="198"/>
      <c r="P21" s="198"/>
      <c r="Q21" s="198"/>
      <c r="R21" s="198"/>
      <c r="S21" s="198"/>
      <c r="T21" s="198">
        <f t="shared" si="4"/>
        <v>0</v>
      </c>
      <c r="U21" s="198"/>
      <c r="V21" s="298">
        <f t="shared" si="5"/>
        <v>120</v>
      </c>
      <c r="W21" s="298">
        <v>19</v>
      </c>
      <c r="X21" s="298"/>
      <c r="Y21" s="298"/>
      <c r="Z21" s="298"/>
      <c r="AA21" s="298"/>
      <c r="AB21" s="298"/>
      <c r="AC21" s="298"/>
      <c r="AD21" s="298">
        <v>95</v>
      </c>
      <c r="AE21" s="298"/>
      <c r="AF21" s="298">
        <v>5</v>
      </c>
      <c r="AG21" s="298"/>
      <c r="AH21" s="298">
        <v>1</v>
      </c>
      <c r="AI21" s="298">
        <f>AJ21+AK21</f>
        <v>0</v>
      </c>
      <c r="AJ21" s="298"/>
      <c r="AK21" s="298"/>
      <c r="AL21" s="298"/>
      <c r="AM21" s="298">
        <f t="shared" si="7"/>
        <v>0</v>
      </c>
      <c r="AN21" s="298"/>
      <c r="AO21" s="298">
        <f t="shared" si="9"/>
        <v>0</v>
      </c>
      <c r="AP21" s="298"/>
      <c r="AQ21" s="306"/>
      <c r="AR21" s="306"/>
      <c r="AS21" s="306"/>
      <c r="AT21" s="306"/>
      <c r="AU21" s="298"/>
      <c r="AV21" s="307"/>
      <c r="AW21" s="307"/>
      <c r="AX21" s="307"/>
      <c r="AY21" s="307"/>
      <c r="AZ21" s="307"/>
      <c r="BA21" s="30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7"/>
      <c r="CA21" s="257"/>
      <c r="CB21" s="257"/>
      <c r="CC21" s="257"/>
      <c r="CD21" s="257"/>
      <c r="CE21" s="257"/>
      <c r="CF21" s="257"/>
      <c r="CG21" s="257"/>
      <c r="CH21" s="257"/>
      <c r="CI21" s="257"/>
      <c r="CJ21" s="257"/>
      <c r="CK21" s="257"/>
      <c r="CL21" s="257"/>
      <c r="CM21" s="257"/>
      <c r="CN21" s="257"/>
      <c r="CO21" s="257"/>
      <c r="CP21" s="257"/>
      <c r="CQ21" s="257"/>
      <c r="CR21" s="257"/>
      <c r="CS21" s="257"/>
      <c r="CT21" s="257"/>
      <c r="CU21" s="257"/>
      <c r="CV21" s="257"/>
      <c r="CW21" s="257"/>
      <c r="CX21" s="257"/>
      <c r="CY21" s="257"/>
      <c r="CZ21" s="257"/>
      <c r="DA21" s="257"/>
      <c r="DB21" s="257"/>
      <c r="DC21" s="257"/>
      <c r="DD21" s="257"/>
      <c r="DE21" s="257"/>
      <c r="DF21" s="257"/>
      <c r="DG21" s="257"/>
      <c r="DH21" s="257"/>
      <c r="DI21" s="257"/>
      <c r="DJ21" s="257"/>
      <c r="DK21" s="257"/>
      <c r="DL21" s="257"/>
      <c r="DM21" s="257"/>
      <c r="DN21" s="257"/>
      <c r="DO21" s="257"/>
      <c r="DP21" s="257"/>
      <c r="DQ21" s="257"/>
      <c r="DR21" s="257"/>
      <c r="DS21" s="257"/>
      <c r="DT21" s="257"/>
      <c r="DU21" s="257"/>
      <c r="DV21" s="257"/>
      <c r="DW21" s="257"/>
      <c r="DX21" s="257"/>
      <c r="DY21" s="257"/>
      <c r="DZ21" s="257"/>
      <c r="EA21" s="257"/>
      <c r="EB21" s="257"/>
      <c r="EC21" s="257"/>
      <c r="ED21" s="257"/>
      <c r="EE21" s="257"/>
      <c r="EF21" s="257"/>
      <c r="EG21" s="257"/>
      <c r="EH21" s="257"/>
      <c r="EI21" s="257"/>
      <c r="EJ21" s="257"/>
      <c r="EK21" s="257"/>
      <c r="EL21" s="257"/>
      <c r="EM21" s="257"/>
      <c r="EN21" s="257"/>
      <c r="EO21" s="257"/>
      <c r="EP21" s="257"/>
      <c r="EQ21" s="257"/>
      <c r="ER21" s="257"/>
      <c r="ES21" s="257"/>
      <c r="ET21" s="257"/>
      <c r="EU21" s="257"/>
      <c r="EV21" s="257"/>
      <c r="EW21" s="257"/>
      <c r="EX21" s="257"/>
      <c r="EY21" s="257"/>
      <c r="EZ21" s="257"/>
      <c r="FA21" s="257"/>
      <c r="FB21" s="257"/>
      <c r="FC21" s="257"/>
      <c r="FD21" s="257"/>
      <c r="FE21" s="257"/>
      <c r="FF21" s="257"/>
      <c r="FG21" s="257"/>
      <c r="FH21" s="257"/>
      <c r="FI21" s="257"/>
      <c r="FJ21" s="257"/>
      <c r="FK21" s="257"/>
      <c r="FL21" s="257"/>
      <c r="FM21" s="257"/>
      <c r="FN21" s="257"/>
      <c r="FO21" s="257"/>
      <c r="FP21" s="257"/>
      <c r="FQ21" s="257"/>
      <c r="FR21" s="257"/>
      <c r="FS21" s="257"/>
      <c r="FT21" s="257"/>
      <c r="FU21" s="257"/>
      <c r="FV21" s="257"/>
      <c r="FW21" s="257"/>
      <c r="FX21" s="257"/>
      <c r="FY21" s="257"/>
      <c r="FZ21" s="257"/>
      <c r="GA21" s="257"/>
      <c r="GB21" s="257"/>
      <c r="GC21" s="257"/>
      <c r="GD21" s="257"/>
      <c r="GE21" s="257"/>
      <c r="GF21" s="257"/>
      <c r="GG21" s="257"/>
      <c r="GH21" s="257"/>
      <c r="GI21" s="257"/>
      <c r="GJ21" s="257"/>
      <c r="GK21" s="257"/>
      <c r="GL21" s="257"/>
      <c r="GM21" s="257"/>
      <c r="GN21" s="257"/>
      <c r="GO21" s="257"/>
      <c r="GP21" s="257"/>
      <c r="GQ21" s="257"/>
      <c r="GR21" s="257"/>
      <c r="GS21" s="257"/>
      <c r="GT21" s="257"/>
      <c r="GU21" s="257"/>
      <c r="GV21" s="257"/>
      <c r="GW21" s="257"/>
      <c r="GX21" s="257"/>
      <c r="GY21" s="257"/>
      <c r="GZ21" s="257"/>
      <c r="HA21" s="257"/>
      <c r="HB21" s="257"/>
      <c r="HC21" s="257"/>
      <c r="HD21" s="257"/>
      <c r="HE21" s="257"/>
      <c r="HF21" s="257"/>
      <c r="HG21" s="257"/>
      <c r="HH21" s="257"/>
      <c r="HI21" s="257"/>
      <c r="HJ21" s="257"/>
      <c r="HK21" s="257"/>
      <c r="HL21" s="257"/>
      <c r="HM21" s="257"/>
      <c r="HN21" s="257"/>
      <c r="HO21" s="257"/>
      <c r="HP21" s="257"/>
      <c r="HQ21" s="257"/>
      <c r="HR21" s="257"/>
      <c r="HS21" s="257"/>
      <c r="HT21" s="257"/>
      <c r="HU21" s="257"/>
      <c r="HV21" s="257"/>
      <c r="HW21" s="257"/>
      <c r="HX21" s="257"/>
      <c r="HY21" s="257"/>
      <c r="HZ21" s="257"/>
      <c r="IA21" s="257"/>
      <c r="IB21" s="257"/>
      <c r="IC21" s="257"/>
      <c r="ID21" s="257"/>
      <c r="IE21" s="257"/>
      <c r="IF21" s="257"/>
      <c r="IG21" s="257"/>
      <c r="IH21" s="257"/>
      <c r="II21" s="257"/>
      <c r="IJ21" s="257"/>
      <c r="IK21" s="257"/>
      <c r="IL21" s="257"/>
    </row>
    <row r="22" ht="18" customHeight="1" spans="1:246">
      <c r="A22" s="265" t="s">
        <v>406</v>
      </c>
      <c r="B22" s="254">
        <f t="shared" si="8"/>
        <v>983</v>
      </c>
      <c r="C22" s="254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198">
        <f t="shared" si="3"/>
        <v>0</v>
      </c>
      <c r="O22" s="198"/>
      <c r="P22" s="198"/>
      <c r="Q22" s="198"/>
      <c r="R22" s="198"/>
      <c r="S22" s="198"/>
      <c r="T22" s="198">
        <f t="shared" si="4"/>
        <v>0</v>
      </c>
      <c r="U22" s="198"/>
      <c r="V22" s="298">
        <f t="shared" si="5"/>
        <v>0</v>
      </c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>
        <f>AJ22+AK22</f>
        <v>0</v>
      </c>
      <c r="AJ22" s="298"/>
      <c r="AK22" s="298"/>
      <c r="AL22" s="298"/>
      <c r="AM22" s="298">
        <f t="shared" si="7"/>
        <v>983</v>
      </c>
      <c r="AN22" s="298">
        <v>983</v>
      </c>
      <c r="AO22" s="298">
        <f t="shared" si="9"/>
        <v>0</v>
      </c>
      <c r="AP22" s="298"/>
      <c r="AQ22" s="306"/>
      <c r="AR22" s="306"/>
      <c r="AS22" s="306"/>
      <c r="AT22" s="306"/>
      <c r="AU22" s="298"/>
      <c r="AV22" s="308"/>
      <c r="AW22" s="308"/>
      <c r="AX22" s="308"/>
      <c r="AY22" s="308"/>
      <c r="AZ22" s="308"/>
      <c r="BA22" s="308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6"/>
      <c r="EH22" s="256"/>
      <c r="EI22" s="256"/>
      <c r="EJ22" s="256"/>
      <c r="EK22" s="256"/>
      <c r="EL22" s="256"/>
      <c r="EM22" s="256"/>
      <c r="EN22" s="256"/>
      <c r="EO22" s="256"/>
      <c r="EP22" s="256"/>
      <c r="EQ22" s="256"/>
      <c r="ER22" s="256"/>
      <c r="ES22" s="256"/>
      <c r="ET22" s="256"/>
      <c r="EU22" s="256"/>
      <c r="EV22" s="256"/>
      <c r="EW22" s="256"/>
      <c r="EX22" s="256"/>
      <c r="EY22" s="256"/>
      <c r="EZ22" s="256"/>
      <c r="FA22" s="256"/>
      <c r="FB22" s="256"/>
      <c r="FC22" s="256"/>
      <c r="FD22" s="256"/>
      <c r="FE22" s="256"/>
      <c r="FF22" s="256"/>
      <c r="FG22" s="256"/>
      <c r="FH22" s="256"/>
      <c r="FI22" s="256"/>
      <c r="FJ22" s="256"/>
      <c r="FK22" s="256"/>
      <c r="FL22" s="256"/>
      <c r="FM22" s="256"/>
      <c r="FN22" s="256"/>
      <c r="FO22" s="256"/>
      <c r="FP22" s="256"/>
      <c r="FQ22" s="256"/>
      <c r="FR22" s="256"/>
      <c r="FS22" s="256"/>
      <c r="FT22" s="256"/>
      <c r="FU22" s="256"/>
      <c r="FV22" s="256"/>
      <c r="FW22" s="256"/>
      <c r="FX22" s="256"/>
      <c r="FY22" s="256"/>
      <c r="FZ22" s="256"/>
      <c r="GA22" s="256"/>
      <c r="GB22" s="256"/>
      <c r="GC22" s="256"/>
      <c r="GD22" s="256"/>
      <c r="GE22" s="256"/>
      <c r="GF22" s="256"/>
      <c r="GG22" s="256"/>
      <c r="GH22" s="256"/>
      <c r="GI22" s="256"/>
      <c r="GJ22" s="256"/>
      <c r="GK22" s="256"/>
      <c r="GL22" s="256"/>
      <c r="GM22" s="256"/>
      <c r="GN22" s="256"/>
      <c r="GO22" s="256"/>
      <c r="GP22" s="256"/>
      <c r="GQ22" s="256"/>
      <c r="GR22" s="256"/>
      <c r="GS22" s="256"/>
      <c r="GT22" s="256"/>
      <c r="GU22" s="256"/>
      <c r="GV22" s="256"/>
      <c r="GW22" s="256"/>
      <c r="GX22" s="256"/>
      <c r="GY22" s="256"/>
      <c r="GZ22" s="256"/>
      <c r="HA22" s="256"/>
      <c r="HB22" s="256"/>
      <c r="HC22" s="256"/>
      <c r="HD22" s="256"/>
      <c r="HE22" s="256"/>
      <c r="HF22" s="256"/>
      <c r="HG22" s="256"/>
      <c r="HH22" s="256"/>
      <c r="HI22" s="256"/>
      <c r="HJ22" s="256"/>
      <c r="HK22" s="256"/>
      <c r="HL22" s="256"/>
      <c r="HM22" s="256"/>
      <c r="HN22" s="256"/>
      <c r="HO22" s="256"/>
      <c r="HP22" s="256"/>
      <c r="HQ22" s="256"/>
      <c r="HR22" s="256"/>
      <c r="HS22" s="256"/>
      <c r="HT22" s="256"/>
      <c r="HU22" s="256"/>
      <c r="HV22" s="256"/>
      <c r="HW22" s="256"/>
      <c r="HX22" s="256"/>
      <c r="HY22" s="256"/>
      <c r="HZ22" s="256"/>
      <c r="IA22" s="256"/>
      <c r="IB22" s="256"/>
      <c r="IC22" s="256"/>
      <c r="ID22" s="256"/>
      <c r="IE22" s="256"/>
      <c r="IF22" s="256"/>
      <c r="IG22" s="256"/>
      <c r="IH22" s="256"/>
      <c r="II22" s="256"/>
      <c r="IJ22" s="256"/>
      <c r="IK22" s="256"/>
      <c r="IL22" s="256"/>
    </row>
    <row r="23" ht="18" customHeight="1" spans="1:53">
      <c r="A23" s="291" t="s">
        <v>412</v>
      </c>
      <c r="B23" s="254">
        <f t="shared" si="8"/>
        <v>2000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198">
        <f t="shared" si="3"/>
        <v>0</v>
      </c>
      <c r="O23" s="292"/>
      <c r="P23" s="292"/>
      <c r="Q23" s="292"/>
      <c r="R23" s="292"/>
      <c r="S23" s="292"/>
      <c r="T23" s="198">
        <f t="shared" si="4"/>
        <v>0</v>
      </c>
      <c r="U23" s="292"/>
      <c r="V23" s="298">
        <f t="shared" si="5"/>
        <v>0</v>
      </c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8">
        <f>AJ23+AK23</f>
        <v>0</v>
      </c>
      <c r="AJ23" s="298"/>
      <c r="AK23" s="298"/>
      <c r="AL23" s="298"/>
      <c r="AM23" s="298">
        <f t="shared" si="7"/>
        <v>2000</v>
      </c>
      <c r="AN23" s="298">
        <v>2000</v>
      </c>
      <c r="AO23" s="298">
        <f t="shared" si="9"/>
        <v>0</v>
      </c>
      <c r="AP23" s="298"/>
      <c r="AQ23" s="299"/>
      <c r="AR23" s="299"/>
      <c r="AS23" s="299"/>
      <c r="AT23" s="299"/>
      <c r="AU23" s="298"/>
      <c r="AV23" s="312"/>
      <c r="AW23" s="312"/>
      <c r="AX23" s="312"/>
      <c r="AY23" s="312"/>
      <c r="AZ23" s="312"/>
      <c r="BA23" s="312"/>
    </row>
    <row r="24" spans="3:22">
      <c r="C24" s="177"/>
      <c r="N24" s="181"/>
      <c r="V24" s="181"/>
    </row>
    <row r="25" spans="3:22">
      <c r="C25" s="177"/>
      <c r="N25" s="181"/>
      <c r="V25" s="181"/>
    </row>
    <row r="26" spans="3:22">
      <c r="C26" s="177"/>
      <c r="N26" s="181"/>
      <c r="V26" s="181"/>
    </row>
    <row r="27" spans="3:22">
      <c r="C27" s="177"/>
      <c r="E27" s="243"/>
      <c r="N27" s="181"/>
      <c r="V27" s="181"/>
    </row>
    <row r="28" spans="3:22">
      <c r="C28" s="177"/>
      <c r="N28" s="181"/>
      <c r="V28" s="181"/>
    </row>
    <row r="29" spans="3:22">
      <c r="C29" s="177"/>
      <c r="N29" s="181"/>
      <c r="V29" s="181"/>
    </row>
    <row r="30" spans="3:22">
      <c r="C30" s="177"/>
      <c r="N30" s="181"/>
      <c r="V30" s="181"/>
    </row>
    <row r="31" spans="3:22">
      <c r="C31" s="177"/>
      <c r="N31" s="181"/>
      <c r="V31" s="181"/>
    </row>
    <row r="32" spans="3:22">
      <c r="C32" s="177"/>
      <c r="N32" s="181"/>
      <c r="V32" s="181"/>
    </row>
    <row r="33" spans="3:22">
      <c r="C33" s="177"/>
      <c r="N33" s="181"/>
      <c r="V33" s="181"/>
    </row>
    <row r="34" spans="3:22">
      <c r="C34" s="177"/>
      <c r="N34" s="181"/>
      <c r="V34" s="181"/>
    </row>
    <row r="35" spans="3:22">
      <c r="C35" s="177"/>
      <c r="N35" s="181"/>
      <c r="V35" s="181"/>
    </row>
    <row r="36" spans="3:22">
      <c r="C36" s="177"/>
      <c r="N36" s="181"/>
      <c r="V36" s="181"/>
    </row>
    <row r="37" spans="3:22">
      <c r="C37" s="177"/>
      <c r="N37" s="181"/>
      <c r="V37" s="181"/>
    </row>
    <row r="38" spans="3:22">
      <c r="C38" s="177"/>
      <c r="N38" s="181"/>
      <c r="V38" s="181"/>
    </row>
    <row r="39" spans="3:22">
      <c r="C39" s="177"/>
      <c r="N39" s="181"/>
      <c r="V39" s="181"/>
    </row>
    <row r="40" spans="3:22">
      <c r="C40" s="177"/>
      <c r="N40" s="181"/>
      <c r="V40" s="181"/>
    </row>
    <row r="41" spans="3:22">
      <c r="C41" s="177"/>
      <c r="N41" s="181"/>
      <c r="V41" s="181"/>
    </row>
    <row r="42" spans="3:22">
      <c r="C42" s="177"/>
      <c r="N42" s="181"/>
      <c r="V42" s="181"/>
    </row>
    <row r="43" spans="3:22">
      <c r="C43" s="177"/>
      <c r="N43" s="181"/>
      <c r="V43" s="181"/>
    </row>
    <row r="44" spans="3:22">
      <c r="C44" s="177"/>
      <c r="N44" s="181"/>
      <c r="V44" s="181"/>
    </row>
    <row r="45" spans="3:22">
      <c r="C45" s="177"/>
      <c r="N45" s="181"/>
      <c r="V45" s="181"/>
    </row>
    <row r="46" spans="3:22">
      <c r="C46" s="177"/>
      <c r="N46" s="181"/>
      <c r="V46" s="181"/>
    </row>
    <row r="47" spans="3:22">
      <c r="C47" s="177"/>
      <c r="N47" s="181"/>
      <c r="V47" s="181"/>
    </row>
    <row r="48" spans="3:22">
      <c r="C48" s="177"/>
      <c r="N48" s="181"/>
      <c r="V48" s="181"/>
    </row>
  </sheetData>
  <mergeCells count="59">
    <mergeCell ref="A1:U1"/>
    <mergeCell ref="V1:AU1"/>
    <mergeCell ref="S2:U2"/>
    <mergeCell ref="AF2:AH2"/>
    <mergeCell ref="AR2:AU2"/>
    <mergeCell ref="C3:M3"/>
    <mergeCell ref="N3:S3"/>
    <mergeCell ref="T3:U3"/>
    <mergeCell ref="V3:AH3"/>
    <mergeCell ref="AI3:AL3"/>
    <mergeCell ref="AM3:AN3"/>
    <mergeCell ref="AO3:AU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</mergeCells>
  <printOptions horizontalCentered="1"/>
  <pageMargins left="0.354166666666667" right="0.354166666666667" top="0.790277777777778" bottom="0.790277777777778" header="0.507638888888889" footer="0.507638888888889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8"/>
  <sheetViews>
    <sheetView workbookViewId="0">
      <pane ySplit="4" topLeftCell="A5" activePane="bottomLeft" state="frozenSplit"/>
      <selection/>
      <selection pane="bottomLeft" activeCell="E16" sqref="E16"/>
    </sheetView>
  </sheetViews>
  <sheetFormatPr defaultColWidth="9" defaultRowHeight="12" outlineLevelCol="1"/>
  <cols>
    <col min="1" max="1" width="45.25" style="181" customWidth="1"/>
    <col min="2" max="2" width="37.375" style="181" customWidth="1"/>
    <col min="3" max="16384" width="9" style="181"/>
  </cols>
  <sheetData>
    <row r="1" ht="35.25" customHeight="1" spans="1:2">
      <c r="A1" s="275" t="s">
        <v>495</v>
      </c>
      <c r="B1" s="275"/>
    </row>
    <row r="2" s="271" customFormat="1" ht="17" customHeight="1" spans="1:2">
      <c r="A2" s="219" t="s">
        <v>496</v>
      </c>
      <c r="B2" s="323" t="s">
        <v>52</v>
      </c>
    </row>
    <row r="3" s="272" customFormat="1" ht="15" customHeight="1" spans="1:2">
      <c r="A3" s="221" t="s">
        <v>165</v>
      </c>
      <c r="B3" s="222" t="s">
        <v>166</v>
      </c>
    </row>
    <row r="4" s="273" customFormat="1" ht="15" customHeight="1" spans="1:2">
      <c r="A4" s="223" t="s">
        <v>167</v>
      </c>
      <c r="B4" s="224">
        <f>SUM(B5,B52,B56,B74,B91,B94,B107,B158,B184,B194,B206,B240,B243,B257,B261,B269,B272,B275,B276)</f>
        <v>62389</v>
      </c>
    </row>
    <row r="5" s="273" customFormat="1" ht="15" customHeight="1" spans="1:2">
      <c r="A5" s="225" t="s">
        <v>168</v>
      </c>
      <c r="B5" s="224">
        <f>SUM(B6,B11,B14,B18,B23,B25,B28,B31,B35,B41,B44,B47,B50)</f>
        <v>9089</v>
      </c>
    </row>
    <row r="6" s="273" customFormat="1" ht="15" customHeight="1" spans="1:2">
      <c r="A6" s="225" t="s">
        <v>169</v>
      </c>
      <c r="B6" s="224">
        <f>B7+B8+B9+B10</f>
        <v>3054</v>
      </c>
    </row>
    <row r="7" s="273" customFormat="1" ht="15" customHeight="1" spans="1:2">
      <c r="A7" s="225" t="s">
        <v>170</v>
      </c>
      <c r="B7" s="224">
        <v>2100</v>
      </c>
    </row>
    <row r="8" s="273" customFormat="1" ht="15" customHeight="1" spans="1:2">
      <c r="A8" s="226" t="s">
        <v>171</v>
      </c>
      <c r="B8" s="224">
        <v>629</v>
      </c>
    </row>
    <row r="9" s="273" customFormat="1" ht="15" customHeight="1" spans="1:2">
      <c r="A9" s="225" t="s">
        <v>172</v>
      </c>
      <c r="B9" s="224">
        <v>42</v>
      </c>
    </row>
    <row r="10" s="273" customFormat="1" ht="15" customHeight="1" spans="1:2">
      <c r="A10" s="226" t="s">
        <v>173</v>
      </c>
      <c r="B10" s="224">
        <v>283</v>
      </c>
    </row>
    <row r="11" s="273" customFormat="1" ht="15" customHeight="1" spans="1:2">
      <c r="A11" s="225" t="s">
        <v>174</v>
      </c>
      <c r="B11" s="224">
        <f>SUM(B12:B13)</f>
        <v>650</v>
      </c>
    </row>
    <row r="12" s="273" customFormat="1" ht="15" customHeight="1" spans="1:2">
      <c r="A12" s="225" t="s">
        <v>170</v>
      </c>
      <c r="B12" s="224"/>
    </row>
    <row r="13" s="273" customFormat="1" ht="15" customHeight="1" spans="1:2">
      <c r="A13" s="226" t="s">
        <v>175</v>
      </c>
      <c r="B13" s="224">
        <v>650</v>
      </c>
    </row>
    <row r="14" s="273" customFormat="1" ht="15" customHeight="1" spans="1:2">
      <c r="A14" s="225" t="s">
        <v>176</v>
      </c>
      <c r="B14" s="224">
        <f>B15+B16+B17</f>
        <v>70</v>
      </c>
    </row>
    <row r="15" s="273" customFormat="1" ht="15" customHeight="1" spans="1:2">
      <c r="A15" s="225" t="s">
        <v>170</v>
      </c>
      <c r="B15" s="224">
        <v>55</v>
      </c>
    </row>
    <row r="16" s="273" customFormat="1" ht="15" customHeight="1" spans="1:2">
      <c r="A16" s="226" t="s">
        <v>177</v>
      </c>
      <c r="B16" s="224">
        <v>5</v>
      </c>
    </row>
    <row r="17" s="273" customFormat="1" ht="15" customHeight="1" spans="1:2">
      <c r="A17" s="226" t="s">
        <v>178</v>
      </c>
      <c r="B17" s="224">
        <v>10</v>
      </c>
    </row>
    <row r="18" s="273" customFormat="1" ht="15" customHeight="1" spans="1:2">
      <c r="A18" s="225" t="s">
        <v>179</v>
      </c>
      <c r="B18" s="224">
        <f>SUM(B19:B22)</f>
        <v>824</v>
      </c>
    </row>
    <row r="19" s="273" customFormat="1" ht="15" customHeight="1" spans="1:2">
      <c r="A19" s="225" t="s">
        <v>170</v>
      </c>
      <c r="B19" s="224">
        <v>369</v>
      </c>
    </row>
    <row r="20" s="273" customFormat="1" ht="15" customHeight="1" spans="1:2">
      <c r="A20" s="226" t="s">
        <v>180</v>
      </c>
      <c r="B20" s="224">
        <v>150</v>
      </c>
    </row>
    <row r="21" s="273" customFormat="1" ht="15" customHeight="1" spans="1:2">
      <c r="A21" s="226" t="s">
        <v>181</v>
      </c>
      <c r="B21" s="224">
        <v>100</v>
      </c>
    </row>
    <row r="22" s="273" customFormat="1" ht="15" customHeight="1" spans="1:2">
      <c r="A22" s="226" t="s">
        <v>182</v>
      </c>
      <c r="B22" s="224">
        <v>205</v>
      </c>
    </row>
    <row r="23" s="273" customFormat="1" ht="15" customHeight="1" spans="1:2">
      <c r="A23" s="225" t="s">
        <v>183</v>
      </c>
      <c r="B23" s="224">
        <f>B24</f>
        <v>800</v>
      </c>
    </row>
    <row r="24" s="273" customFormat="1" ht="15" customHeight="1" spans="1:2">
      <c r="A24" s="225" t="s">
        <v>184</v>
      </c>
      <c r="B24" s="224">
        <v>800</v>
      </c>
    </row>
    <row r="25" s="273" customFormat="1" ht="15" customHeight="1" spans="1:2">
      <c r="A25" s="225" t="s">
        <v>185</v>
      </c>
      <c r="B25" s="224">
        <f>SUM(B26:B27)</f>
        <v>1503</v>
      </c>
    </row>
    <row r="26" s="273" customFormat="1" ht="15" customHeight="1" spans="1:2">
      <c r="A26" s="225" t="s">
        <v>186</v>
      </c>
      <c r="B26" s="224">
        <v>1503</v>
      </c>
    </row>
    <row r="27" s="273" customFormat="1" ht="15" customHeight="1" spans="1:2">
      <c r="A27" s="225" t="s">
        <v>187</v>
      </c>
      <c r="B27" s="224"/>
    </row>
    <row r="28" s="273" customFormat="1" ht="15" customHeight="1" spans="1:2">
      <c r="A28" s="225" t="s">
        <v>188</v>
      </c>
      <c r="B28" s="224">
        <f>B29+B30</f>
        <v>114</v>
      </c>
    </row>
    <row r="29" s="273" customFormat="1" ht="15" customHeight="1" spans="1:2">
      <c r="A29" s="225" t="s">
        <v>170</v>
      </c>
      <c r="B29" s="224">
        <v>48</v>
      </c>
    </row>
    <row r="30" s="273" customFormat="1" ht="15" customHeight="1" spans="1:2">
      <c r="A30" s="225" t="s">
        <v>189</v>
      </c>
      <c r="B30" s="224">
        <v>66</v>
      </c>
    </row>
    <row r="31" s="273" customFormat="1" ht="15" customHeight="1" spans="1:2">
      <c r="A31" s="225" t="s">
        <v>190</v>
      </c>
      <c r="B31" s="224">
        <f>B33+B32+B34</f>
        <v>719</v>
      </c>
    </row>
    <row r="32" s="273" customFormat="1" ht="15" customHeight="1" spans="1:2">
      <c r="A32" s="225" t="s">
        <v>170</v>
      </c>
      <c r="B32" s="224">
        <v>147</v>
      </c>
    </row>
    <row r="33" s="273" customFormat="1" ht="15" customHeight="1" spans="1:2">
      <c r="A33" s="225" t="s">
        <v>191</v>
      </c>
      <c r="B33" s="224">
        <v>250</v>
      </c>
    </row>
    <row r="34" s="273" customFormat="1" ht="15" customHeight="1" spans="1:2">
      <c r="A34" s="226" t="s">
        <v>192</v>
      </c>
      <c r="B34" s="224">
        <v>322</v>
      </c>
    </row>
    <row r="35" s="273" customFormat="1" ht="15" customHeight="1" spans="1:2">
      <c r="A35" s="225" t="s">
        <v>193</v>
      </c>
      <c r="B35" s="224">
        <f>B36+B37+B38+B39+B40</f>
        <v>0</v>
      </c>
    </row>
    <row r="36" s="273" customFormat="1" ht="15" customHeight="1" spans="1:2">
      <c r="A36" s="225" t="s">
        <v>170</v>
      </c>
      <c r="B36" s="224"/>
    </row>
    <row r="37" s="273" customFormat="1" ht="15" customHeight="1" spans="1:2">
      <c r="A37" s="226" t="s">
        <v>194</v>
      </c>
      <c r="B37" s="224"/>
    </row>
    <row r="38" s="273" customFormat="1" ht="15" customHeight="1" spans="1:2">
      <c r="A38" s="226" t="s">
        <v>195</v>
      </c>
      <c r="B38" s="224"/>
    </row>
    <row r="39" s="273" customFormat="1" ht="15" customHeight="1" spans="1:2">
      <c r="A39" s="226" t="s">
        <v>196</v>
      </c>
      <c r="B39" s="224"/>
    </row>
    <row r="40" s="273" customFormat="1" ht="15" customHeight="1" spans="1:2">
      <c r="A40" s="226" t="s">
        <v>197</v>
      </c>
      <c r="B40" s="224"/>
    </row>
    <row r="41" s="273" customFormat="1" ht="15" customHeight="1" spans="1:2">
      <c r="A41" s="225" t="s">
        <v>198</v>
      </c>
      <c r="B41" s="224">
        <f>B42+B43</f>
        <v>0</v>
      </c>
    </row>
    <row r="42" s="273" customFormat="1" ht="15" customHeight="1" spans="1:2">
      <c r="A42" s="225" t="s">
        <v>170</v>
      </c>
      <c r="B42" s="224"/>
    </row>
    <row r="43" s="273" customFormat="1" ht="15" customHeight="1" spans="1:2">
      <c r="A43" s="226" t="s">
        <v>199</v>
      </c>
      <c r="B43" s="224"/>
    </row>
    <row r="44" s="273" customFormat="1" ht="15" customHeight="1" spans="1:2">
      <c r="A44" s="225" t="s">
        <v>200</v>
      </c>
      <c r="B44" s="224">
        <f>B45+B46</f>
        <v>117</v>
      </c>
    </row>
    <row r="45" s="273" customFormat="1" ht="15" customHeight="1" spans="1:2">
      <c r="A45" s="225" t="s">
        <v>170</v>
      </c>
      <c r="B45" s="224">
        <v>77</v>
      </c>
    </row>
    <row r="46" s="273" customFormat="1" ht="15" customHeight="1" spans="1:2">
      <c r="A46" s="225" t="s">
        <v>201</v>
      </c>
      <c r="B46" s="224">
        <v>40</v>
      </c>
    </row>
    <row r="47" s="273" customFormat="1" ht="15" customHeight="1" spans="1:2">
      <c r="A47" s="225" t="s">
        <v>202</v>
      </c>
      <c r="B47" s="224">
        <f>SUM(B48:B49)</f>
        <v>46</v>
      </c>
    </row>
    <row r="48" s="273" customFormat="1" ht="15" customHeight="1" spans="1:2">
      <c r="A48" s="225" t="s">
        <v>203</v>
      </c>
      <c r="B48" s="224">
        <v>46</v>
      </c>
    </row>
    <row r="49" s="273" customFormat="1" ht="15" customHeight="1" spans="1:2">
      <c r="A49" s="225" t="s">
        <v>204</v>
      </c>
      <c r="B49" s="224"/>
    </row>
    <row r="50" s="273" customFormat="1" ht="15" customHeight="1" spans="1:2">
      <c r="A50" s="225" t="s">
        <v>205</v>
      </c>
      <c r="B50" s="224">
        <f>B51</f>
        <v>1192</v>
      </c>
    </row>
    <row r="51" s="273" customFormat="1" ht="15" customHeight="1" spans="1:2">
      <c r="A51" s="225" t="s">
        <v>206</v>
      </c>
      <c r="B51" s="224">
        <v>1192</v>
      </c>
    </row>
    <row r="52" s="273" customFormat="1" ht="15" customHeight="1" spans="1:2">
      <c r="A52" s="225" t="s">
        <v>207</v>
      </c>
      <c r="B52" s="224">
        <f>B53</f>
        <v>33</v>
      </c>
    </row>
    <row r="53" s="273" customFormat="1" ht="15" customHeight="1" spans="1:2">
      <c r="A53" s="225" t="s">
        <v>208</v>
      </c>
      <c r="B53" s="224">
        <f>B54+B55</f>
        <v>33</v>
      </c>
    </row>
    <row r="54" s="273" customFormat="1" ht="15" customHeight="1" spans="1:2">
      <c r="A54" s="225" t="s">
        <v>209</v>
      </c>
      <c r="B54" s="224">
        <v>30</v>
      </c>
    </row>
    <row r="55" s="273" customFormat="1" ht="15" customHeight="1" spans="1:2">
      <c r="A55" s="225" t="s">
        <v>210</v>
      </c>
      <c r="B55" s="224">
        <v>3</v>
      </c>
    </row>
    <row r="56" s="273" customFormat="1" ht="15" customHeight="1" spans="1:2">
      <c r="A56" s="225" t="s">
        <v>211</v>
      </c>
      <c r="B56" s="224">
        <f>SUM(B57,B60,B64,B67,B70,B72)</f>
        <v>4032</v>
      </c>
    </row>
    <row r="57" s="273" customFormat="1" ht="15" customHeight="1" spans="1:2">
      <c r="A57" s="225" t="s">
        <v>212</v>
      </c>
      <c r="B57" s="224">
        <f>SUM(B58:B59)</f>
        <v>508</v>
      </c>
    </row>
    <row r="58" s="273" customFormat="1" ht="15" customHeight="1" spans="1:2">
      <c r="A58" s="225" t="s">
        <v>213</v>
      </c>
      <c r="B58" s="224"/>
    </row>
    <row r="59" s="273" customFormat="1" ht="15" customHeight="1" spans="1:2">
      <c r="A59" s="225" t="s">
        <v>214</v>
      </c>
      <c r="B59" s="224">
        <v>508</v>
      </c>
    </row>
    <row r="60" s="273" customFormat="1" ht="15" customHeight="1" spans="1:2">
      <c r="A60" s="225" t="s">
        <v>215</v>
      </c>
      <c r="B60" s="224">
        <f>SUM(B61:B63)</f>
        <v>3187</v>
      </c>
    </row>
    <row r="61" s="273" customFormat="1" ht="15" customHeight="1" spans="1:2">
      <c r="A61" s="225" t="s">
        <v>170</v>
      </c>
      <c r="B61" s="224">
        <v>2815</v>
      </c>
    </row>
    <row r="62" s="273" customFormat="1" ht="15" customHeight="1" spans="1:2">
      <c r="A62" s="225" t="s">
        <v>216</v>
      </c>
      <c r="B62" s="224">
        <v>372</v>
      </c>
    </row>
    <row r="63" s="273" customFormat="1" ht="15" customHeight="1" spans="1:2">
      <c r="A63" s="225" t="s">
        <v>217</v>
      </c>
      <c r="B63" s="224"/>
    </row>
    <row r="64" s="273" customFormat="1" ht="15" customHeight="1" spans="1:2">
      <c r="A64" s="225" t="s">
        <v>218</v>
      </c>
      <c r="B64" s="224">
        <f>B65+B66</f>
        <v>124</v>
      </c>
    </row>
    <row r="65" s="273" customFormat="1" ht="15" customHeight="1" spans="1:2">
      <c r="A65" s="225" t="s">
        <v>170</v>
      </c>
      <c r="B65" s="224"/>
    </row>
    <row r="66" s="273" customFormat="1" ht="15" customHeight="1" spans="1:2">
      <c r="A66" s="225" t="s">
        <v>219</v>
      </c>
      <c r="B66" s="224">
        <f>100+24</f>
        <v>124</v>
      </c>
    </row>
    <row r="67" s="273" customFormat="1" ht="15" customHeight="1" spans="1:2">
      <c r="A67" s="225" t="s">
        <v>220</v>
      </c>
      <c r="B67" s="224">
        <f>B68+B69</f>
        <v>213</v>
      </c>
    </row>
    <row r="68" s="273" customFormat="1" ht="15" customHeight="1" spans="1:2">
      <c r="A68" s="225" t="s">
        <v>170</v>
      </c>
      <c r="B68" s="224"/>
    </row>
    <row r="69" s="273" customFormat="1" ht="15" customHeight="1" spans="1:2">
      <c r="A69" s="225" t="s">
        <v>221</v>
      </c>
      <c r="B69" s="224">
        <f>100+113</f>
        <v>213</v>
      </c>
    </row>
    <row r="70" s="273" customFormat="1" ht="15" customHeight="1" spans="1:2">
      <c r="A70" s="225" t="s">
        <v>222</v>
      </c>
      <c r="B70" s="224">
        <f t="shared" ref="B70:B75" si="0">B71</f>
        <v>0</v>
      </c>
    </row>
    <row r="71" s="273" customFormat="1" ht="15" customHeight="1" spans="1:2">
      <c r="A71" s="225" t="s">
        <v>170</v>
      </c>
      <c r="B71" s="224"/>
    </row>
    <row r="72" s="273" customFormat="1" ht="15" customHeight="1" spans="1:2">
      <c r="A72" s="226" t="s">
        <v>223</v>
      </c>
      <c r="B72" s="224">
        <f t="shared" si="0"/>
        <v>0</v>
      </c>
    </row>
    <row r="73" s="273" customFormat="1" ht="15" customHeight="1" spans="1:2">
      <c r="A73" s="226" t="s">
        <v>224</v>
      </c>
      <c r="B73" s="224"/>
    </row>
    <row r="74" s="273" customFormat="1" ht="15" customHeight="1" spans="1:2">
      <c r="A74" s="225" t="s">
        <v>225</v>
      </c>
      <c r="B74" s="224">
        <f>SUM(B75,B77,B85,B87,B89,B83)</f>
        <v>14620</v>
      </c>
    </row>
    <row r="75" s="273" customFormat="1" ht="15" customHeight="1" spans="1:2">
      <c r="A75" s="225" t="s">
        <v>226</v>
      </c>
      <c r="B75" s="224">
        <f t="shared" si="0"/>
        <v>183</v>
      </c>
    </row>
    <row r="76" s="273" customFormat="1" ht="15" customHeight="1" spans="1:2">
      <c r="A76" s="225" t="s">
        <v>170</v>
      </c>
      <c r="B76" s="224">
        <v>183</v>
      </c>
    </row>
    <row r="77" s="273" customFormat="1" ht="15" customHeight="1" spans="1:2">
      <c r="A77" s="225" t="s">
        <v>227</v>
      </c>
      <c r="B77" s="224">
        <f>SUM(B78:B82)</f>
        <v>13255</v>
      </c>
    </row>
    <row r="78" s="273" customFormat="1" ht="15" customHeight="1" spans="1:2">
      <c r="A78" s="225" t="s">
        <v>228</v>
      </c>
      <c r="B78" s="224">
        <v>88</v>
      </c>
    </row>
    <row r="79" s="273" customFormat="1" ht="15" customHeight="1" spans="1:2">
      <c r="A79" s="225" t="s">
        <v>229</v>
      </c>
      <c r="B79" s="224">
        <v>60</v>
      </c>
    </row>
    <row r="80" s="273" customFormat="1" ht="15" customHeight="1" spans="1:2">
      <c r="A80" s="225" t="s">
        <v>230</v>
      </c>
      <c r="B80" s="224">
        <v>100</v>
      </c>
    </row>
    <row r="81" s="273" customFormat="1" ht="15" customHeight="1" spans="1:2">
      <c r="A81" s="225" t="s">
        <v>231</v>
      </c>
      <c r="B81" s="224">
        <v>139</v>
      </c>
    </row>
    <row r="82" s="273" customFormat="1" ht="15" customHeight="1" spans="1:2">
      <c r="A82" s="225" t="s">
        <v>232</v>
      </c>
      <c r="B82" s="224">
        <f>12870-2</f>
        <v>12868</v>
      </c>
    </row>
    <row r="83" s="273" customFormat="1" ht="15" customHeight="1" spans="1:2">
      <c r="A83" s="225" t="s">
        <v>233</v>
      </c>
      <c r="B83" s="224">
        <f t="shared" ref="B83:B87" si="1">B84</f>
        <v>1</v>
      </c>
    </row>
    <row r="84" s="273" customFormat="1" ht="15" customHeight="1" spans="1:2">
      <c r="A84" s="225" t="s">
        <v>234</v>
      </c>
      <c r="B84" s="224">
        <v>1</v>
      </c>
    </row>
    <row r="85" s="273" customFormat="1" ht="15" customHeight="1" spans="1:2">
      <c r="A85" s="225" t="s">
        <v>235</v>
      </c>
      <c r="B85" s="224">
        <f t="shared" si="1"/>
        <v>3</v>
      </c>
    </row>
    <row r="86" s="273" customFormat="1" ht="15" customHeight="1" spans="1:2">
      <c r="A86" s="225" t="s">
        <v>236</v>
      </c>
      <c r="B86" s="224">
        <v>3</v>
      </c>
    </row>
    <row r="87" s="273" customFormat="1" ht="15" customHeight="1" spans="1:2">
      <c r="A87" s="225" t="s">
        <v>237</v>
      </c>
      <c r="B87" s="224">
        <f t="shared" si="1"/>
        <v>0</v>
      </c>
    </row>
    <row r="88" s="273" customFormat="1" ht="15" customHeight="1" spans="1:2">
      <c r="A88" s="225" t="s">
        <v>238</v>
      </c>
      <c r="B88" s="224"/>
    </row>
    <row r="89" s="273" customFormat="1" ht="15" customHeight="1" spans="1:2">
      <c r="A89" s="225" t="s">
        <v>239</v>
      </c>
      <c r="B89" s="224">
        <f t="shared" ref="B89:B92" si="2">B90</f>
        <v>1178</v>
      </c>
    </row>
    <row r="90" s="273" customFormat="1" ht="15" customHeight="1" spans="1:2">
      <c r="A90" s="225" t="s">
        <v>240</v>
      </c>
      <c r="B90" s="224">
        <v>1178</v>
      </c>
    </row>
    <row r="91" s="273" customFormat="1" ht="15" customHeight="1" spans="1:2">
      <c r="A91" s="225" t="s">
        <v>241</v>
      </c>
      <c r="B91" s="224">
        <f t="shared" si="2"/>
        <v>0</v>
      </c>
    </row>
    <row r="92" s="273" customFormat="1" ht="15" customHeight="1" spans="1:2">
      <c r="A92" s="225" t="s">
        <v>242</v>
      </c>
      <c r="B92" s="224">
        <f t="shared" si="2"/>
        <v>0</v>
      </c>
    </row>
    <row r="93" s="273" customFormat="1" ht="15" customHeight="1" spans="1:2">
      <c r="A93" s="225" t="s">
        <v>243</v>
      </c>
      <c r="B93" s="224"/>
    </row>
    <row r="94" s="273" customFormat="1" ht="15" customHeight="1" spans="1:2">
      <c r="A94" s="225" t="s">
        <v>244</v>
      </c>
      <c r="B94" s="224">
        <f>B95+B98+B101+B105</f>
        <v>471</v>
      </c>
    </row>
    <row r="95" s="273" customFormat="1" ht="15" customHeight="1" spans="1:2">
      <c r="A95" s="225" t="s">
        <v>245</v>
      </c>
      <c r="B95" s="224">
        <f>SUM(B96:B97)</f>
        <v>188</v>
      </c>
    </row>
    <row r="96" s="273" customFormat="1" ht="15" customHeight="1" spans="1:2">
      <c r="A96" s="225" t="s">
        <v>246</v>
      </c>
      <c r="B96" s="224">
        <v>20</v>
      </c>
    </row>
    <row r="97" s="273" customFormat="1" ht="15" customHeight="1" spans="1:2">
      <c r="A97" s="226" t="s">
        <v>247</v>
      </c>
      <c r="B97" s="224">
        <f>183-15</f>
        <v>168</v>
      </c>
    </row>
    <row r="98" s="273" customFormat="1" ht="15" customHeight="1" spans="1:2">
      <c r="A98" s="225" t="s">
        <v>248</v>
      </c>
      <c r="B98" s="224">
        <f>B100+B99</f>
        <v>15</v>
      </c>
    </row>
    <row r="99" s="273" customFormat="1" ht="15" customHeight="1" spans="1:2">
      <c r="A99" s="225" t="s">
        <v>249</v>
      </c>
      <c r="B99" s="224">
        <v>15</v>
      </c>
    </row>
    <row r="100" s="273" customFormat="1" ht="15" customHeight="1" spans="1:2">
      <c r="A100" s="225" t="s">
        <v>250</v>
      </c>
      <c r="B100" s="224"/>
    </row>
    <row r="101" s="273" customFormat="1" ht="15" customHeight="1" spans="1:2">
      <c r="A101" s="225" t="s">
        <v>251</v>
      </c>
      <c r="B101" s="224">
        <f>SUM(B102:B104)</f>
        <v>58</v>
      </c>
    </row>
    <row r="102" s="273" customFormat="1" ht="15" customHeight="1" spans="1:2">
      <c r="A102" s="225" t="s">
        <v>252</v>
      </c>
      <c r="B102" s="224">
        <v>56</v>
      </c>
    </row>
    <row r="103" s="273" customFormat="1" ht="15" customHeight="1" spans="1:2">
      <c r="A103" s="225" t="s">
        <v>253</v>
      </c>
      <c r="B103" s="224">
        <v>2</v>
      </c>
    </row>
    <row r="104" s="273" customFormat="1" ht="15" customHeight="1" spans="1:2">
      <c r="A104" s="225" t="s">
        <v>254</v>
      </c>
      <c r="B104" s="224"/>
    </row>
    <row r="105" s="273" customFormat="1" ht="15" customHeight="1" spans="1:2">
      <c r="A105" s="225" t="s">
        <v>255</v>
      </c>
      <c r="B105" s="224">
        <f>B106</f>
        <v>210</v>
      </c>
    </row>
    <row r="106" s="273" customFormat="1" ht="15" customHeight="1" spans="1:2">
      <c r="A106" s="225" t="s">
        <v>256</v>
      </c>
      <c r="B106" s="224">
        <v>210</v>
      </c>
    </row>
    <row r="107" s="273" customFormat="1" ht="15" customHeight="1" spans="1:2">
      <c r="A107" s="225" t="s">
        <v>257</v>
      </c>
      <c r="B107" s="224">
        <f>SUM(B108,B111,B117,B122,B127,B129,B132,B139,B144,B146,B148,B151,B156,B137,B142,B120)</f>
        <v>7612</v>
      </c>
    </row>
    <row r="108" s="273" customFormat="1" ht="15" customHeight="1" spans="1:2">
      <c r="A108" s="225" t="s">
        <v>258</v>
      </c>
      <c r="B108" s="224">
        <f>SUM(B109:B110)</f>
        <v>1413</v>
      </c>
    </row>
    <row r="109" s="273" customFormat="1" ht="15" customHeight="1" spans="1:2">
      <c r="A109" s="225" t="s">
        <v>259</v>
      </c>
      <c r="B109" s="224">
        <v>63</v>
      </c>
    </row>
    <row r="110" s="273" customFormat="1" ht="15" customHeight="1" spans="1:2">
      <c r="A110" s="225" t="s">
        <v>260</v>
      </c>
      <c r="B110" s="224">
        <v>1350</v>
      </c>
    </row>
    <row r="111" s="273" customFormat="1" ht="15" customHeight="1" spans="1:2">
      <c r="A111" s="225" t="s">
        <v>261</v>
      </c>
      <c r="B111" s="224">
        <f>SUM(B112:B116)</f>
        <v>1621</v>
      </c>
    </row>
    <row r="112" s="273" customFormat="1" ht="15" customHeight="1" spans="1:2">
      <c r="A112" s="225" t="s">
        <v>170</v>
      </c>
      <c r="B112" s="224">
        <v>90</v>
      </c>
    </row>
    <row r="113" s="273" customFormat="1" ht="15" customHeight="1" spans="1:2">
      <c r="A113" s="225" t="s">
        <v>204</v>
      </c>
      <c r="B113" s="224">
        <v>2</v>
      </c>
    </row>
    <row r="114" s="273" customFormat="1" ht="15" customHeight="1" spans="1:2">
      <c r="A114" s="225" t="s">
        <v>262</v>
      </c>
      <c r="B114" s="224">
        <v>295</v>
      </c>
    </row>
    <row r="115" s="273" customFormat="1" ht="15" customHeight="1" spans="1:2">
      <c r="A115" s="225" t="s">
        <v>263</v>
      </c>
      <c r="B115" s="224">
        <v>1234</v>
      </c>
    </row>
    <row r="116" s="273" customFormat="1" ht="15" customHeight="1" spans="1:2">
      <c r="A116" s="225" t="s">
        <v>264</v>
      </c>
      <c r="B116" s="224"/>
    </row>
    <row r="117" s="273" customFormat="1" ht="15" customHeight="1" spans="1:2">
      <c r="A117" s="225" t="s">
        <v>265</v>
      </c>
      <c r="B117" s="224">
        <f>SUM(B118:B119)</f>
        <v>0</v>
      </c>
    </row>
    <row r="118" s="273" customFormat="1" ht="15" customHeight="1" spans="1:2">
      <c r="A118" s="225" t="s">
        <v>266</v>
      </c>
      <c r="B118" s="224"/>
    </row>
    <row r="119" s="273" customFormat="1" ht="15" customHeight="1" spans="1:2">
      <c r="A119" s="225" t="s">
        <v>267</v>
      </c>
      <c r="B119" s="224"/>
    </row>
    <row r="120" s="273" customFormat="1" ht="15" customHeight="1" spans="1:2">
      <c r="A120" s="226" t="s">
        <v>268</v>
      </c>
      <c r="B120" s="224">
        <f>B121</f>
        <v>446</v>
      </c>
    </row>
    <row r="121" s="273" customFormat="1" ht="15" customHeight="1" spans="1:2">
      <c r="A121" s="226" t="s">
        <v>269</v>
      </c>
      <c r="B121" s="224">
        <v>446</v>
      </c>
    </row>
    <row r="122" s="273" customFormat="1" ht="15" customHeight="1" spans="1:2">
      <c r="A122" s="225" t="s">
        <v>270</v>
      </c>
      <c r="B122" s="224">
        <f>SUM(B123:B126)</f>
        <v>470</v>
      </c>
    </row>
    <row r="123" s="273" customFormat="1" ht="15" customHeight="1" spans="1:2">
      <c r="A123" s="225" t="s">
        <v>271</v>
      </c>
      <c r="B123" s="224">
        <v>86</v>
      </c>
    </row>
    <row r="124" s="273" customFormat="1" ht="15" customHeight="1" spans="1:2">
      <c r="A124" s="225" t="s">
        <v>272</v>
      </c>
      <c r="B124" s="224">
        <v>4</v>
      </c>
    </row>
    <row r="125" s="273" customFormat="1" ht="15" customHeight="1" spans="1:2">
      <c r="A125" s="225" t="s">
        <v>273</v>
      </c>
      <c r="B125" s="224">
        <v>50</v>
      </c>
    </row>
    <row r="126" s="273" customFormat="1" ht="15" customHeight="1" spans="1:2">
      <c r="A126" s="225" t="s">
        <v>274</v>
      </c>
      <c r="B126" s="224">
        <v>330</v>
      </c>
    </row>
    <row r="127" s="273" customFormat="1" ht="15" customHeight="1" spans="1:2">
      <c r="A127" s="225" t="s">
        <v>275</v>
      </c>
      <c r="B127" s="224">
        <f>B128</f>
        <v>30</v>
      </c>
    </row>
    <row r="128" s="273" customFormat="1" ht="15" customHeight="1" spans="1:2">
      <c r="A128" s="225" t="s">
        <v>276</v>
      </c>
      <c r="B128" s="224">
        <v>30</v>
      </c>
    </row>
    <row r="129" s="273" customFormat="1" ht="15" customHeight="1" spans="1:2">
      <c r="A129" s="225" t="s">
        <v>277</v>
      </c>
      <c r="B129" s="224">
        <f>B131+B130</f>
        <v>295</v>
      </c>
    </row>
    <row r="130" s="273" customFormat="1" ht="15" customHeight="1" spans="1:2">
      <c r="A130" s="226" t="s">
        <v>278</v>
      </c>
      <c r="B130" s="224">
        <v>4</v>
      </c>
    </row>
    <row r="131" s="273" customFormat="1" ht="15" customHeight="1" spans="1:2">
      <c r="A131" s="225" t="s">
        <v>279</v>
      </c>
      <c r="B131" s="224">
        <f>386-37-58</f>
        <v>291</v>
      </c>
    </row>
    <row r="132" s="273" customFormat="1" ht="15" customHeight="1" spans="1:2">
      <c r="A132" s="225" t="s">
        <v>280</v>
      </c>
      <c r="B132" s="224">
        <f>SUM(B133:B136)</f>
        <v>254</v>
      </c>
    </row>
    <row r="133" s="273" customFormat="1" ht="15" customHeight="1" spans="1:2">
      <c r="A133" s="225" t="s">
        <v>281</v>
      </c>
      <c r="B133" s="224">
        <v>106</v>
      </c>
    </row>
    <row r="134" s="273" customFormat="1" ht="15" customHeight="1" spans="1:2">
      <c r="A134" s="225" t="s">
        <v>282</v>
      </c>
      <c r="B134" s="224">
        <v>2</v>
      </c>
    </row>
    <row r="135" s="273" customFormat="1" ht="15" customHeight="1" spans="1:2">
      <c r="A135" s="225" t="s">
        <v>283</v>
      </c>
      <c r="B135" s="224">
        <v>92</v>
      </c>
    </row>
    <row r="136" s="273" customFormat="1" ht="15" customHeight="1" spans="1:2">
      <c r="A136" s="225" t="s">
        <v>284</v>
      </c>
      <c r="B136" s="224">
        <f>269-25-190</f>
        <v>54</v>
      </c>
    </row>
    <row r="137" s="273" customFormat="1" ht="15" customHeight="1" spans="1:2">
      <c r="A137" s="226" t="s">
        <v>285</v>
      </c>
      <c r="B137" s="224">
        <f>B138</f>
        <v>43</v>
      </c>
    </row>
    <row r="138" s="273" customFormat="1" ht="15" customHeight="1" spans="1:2">
      <c r="A138" s="226" t="s">
        <v>286</v>
      </c>
      <c r="B138" s="224">
        <v>43</v>
      </c>
    </row>
    <row r="139" s="273" customFormat="1" ht="15" customHeight="1" spans="1:2">
      <c r="A139" s="225" t="s">
        <v>287</v>
      </c>
      <c r="B139" s="224">
        <f>SUM(B140:B141)</f>
        <v>366</v>
      </c>
    </row>
    <row r="140" s="273" customFormat="1" ht="15" customHeight="1" spans="1:2">
      <c r="A140" s="225" t="s">
        <v>288</v>
      </c>
      <c r="B140" s="224">
        <f>174-69</f>
        <v>105</v>
      </c>
    </row>
    <row r="141" s="273" customFormat="1" ht="15" customHeight="1" spans="1:2">
      <c r="A141" s="225" t="s">
        <v>289</v>
      </c>
      <c r="B141" s="224">
        <v>261</v>
      </c>
    </row>
    <row r="142" s="273" customFormat="1" ht="15" customHeight="1" spans="1:2">
      <c r="A142" s="226" t="s">
        <v>290</v>
      </c>
      <c r="B142" s="224">
        <f t="shared" ref="B142:B146" si="3">B143</f>
        <v>50</v>
      </c>
    </row>
    <row r="143" s="273" customFormat="1" ht="15" customHeight="1" spans="1:2">
      <c r="A143" s="226" t="s">
        <v>291</v>
      </c>
      <c r="B143" s="224">
        <v>50</v>
      </c>
    </row>
    <row r="144" s="273" customFormat="1" ht="15" customHeight="1" spans="1:2">
      <c r="A144" s="225" t="s">
        <v>292</v>
      </c>
      <c r="B144" s="224">
        <f t="shared" si="3"/>
        <v>62</v>
      </c>
    </row>
    <row r="145" s="273" customFormat="1" ht="15" customHeight="1" spans="1:2">
      <c r="A145" s="225" t="s">
        <v>293</v>
      </c>
      <c r="B145" s="224">
        <v>62</v>
      </c>
    </row>
    <row r="146" s="273" customFormat="1" ht="15" customHeight="1" spans="1:2">
      <c r="A146" s="225" t="s">
        <v>294</v>
      </c>
      <c r="B146" s="224">
        <f t="shared" si="3"/>
        <v>0</v>
      </c>
    </row>
    <row r="147" s="273" customFormat="1" ht="15" customHeight="1" spans="1:2">
      <c r="A147" s="225" t="s">
        <v>295</v>
      </c>
      <c r="B147" s="224"/>
    </row>
    <row r="148" s="273" customFormat="1" ht="15" customHeight="1" spans="1:2">
      <c r="A148" s="225" t="s">
        <v>296</v>
      </c>
      <c r="B148" s="224">
        <f>B149+B150</f>
        <v>441</v>
      </c>
    </row>
    <row r="149" s="273" customFormat="1" ht="15" customHeight="1" spans="1:2">
      <c r="A149" s="225" t="s">
        <v>297</v>
      </c>
      <c r="B149" s="224">
        <v>441</v>
      </c>
    </row>
    <row r="150" s="273" customFormat="1" ht="15" customHeight="1" spans="1:2">
      <c r="A150" s="225" t="s">
        <v>298</v>
      </c>
      <c r="B150" s="224"/>
    </row>
    <row r="151" s="273" customFormat="1" ht="15" customHeight="1" spans="1:2">
      <c r="A151" s="225" t="s">
        <v>299</v>
      </c>
      <c r="B151" s="224">
        <f>SUM(B152:B155)</f>
        <v>0</v>
      </c>
    </row>
    <row r="152" s="273" customFormat="1" ht="15" customHeight="1" spans="1:2">
      <c r="A152" s="225" t="s">
        <v>300</v>
      </c>
      <c r="B152" s="224"/>
    </row>
    <row r="153" s="273" customFormat="1" ht="15" customHeight="1" spans="1:2">
      <c r="A153" s="225" t="s">
        <v>301</v>
      </c>
      <c r="B153" s="224"/>
    </row>
    <row r="154" s="273" customFormat="1" ht="15" customHeight="1" spans="1:2">
      <c r="A154" s="225" t="s">
        <v>302</v>
      </c>
      <c r="B154" s="224"/>
    </row>
    <row r="155" s="273" customFormat="1" ht="15" customHeight="1" spans="1:2">
      <c r="A155" s="225" t="s">
        <v>303</v>
      </c>
      <c r="B155" s="224"/>
    </row>
    <row r="156" s="273" customFormat="1" ht="15" customHeight="1" spans="1:2">
      <c r="A156" s="225" t="s">
        <v>304</v>
      </c>
      <c r="B156" s="224">
        <f>B157</f>
        <v>2121</v>
      </c>
    </row>
    <row r="157" s="273" customFormat="1" ht="15" customHeight="1" spans="1:2">
      <c r="A157" s="225" t="s">
        <v>305</v>
      </c>
      <c r="B157" s="224">
        <v>2121</v>
      </c>
    </row>
    <row r="158" s="273" customFormat="1" ht="15" customHeight="1" spans="1:2">
      <c r="A158" s="225" t="s">
        <v>306</v>
      </c>
      <c r="B158" s="224">
        <f>SUM(B159,B162,B166,B171,B178,B181,B175)</f>
        <v>1231</v>
      </c>
    </row>
    <row r="159" s="273" customFormat="1" ht="15" customHeight="1" spans="1:2">
      <c r="A159" s="225" t="s">
        <v>307</v>
      </c>
      <c r="B159" s="224">
        <f>SUM(B160:B161)</f>
        <v>75</v>
      </c>
    </row>
    <row r="160" s="273" customFormat="1" ht="15" customHeight="1" spans="1:2">
      <c r="A160" s="225" t="s">
        <v>170</v>
      </c>
      <c r="B160" s="224">
        <v>75</v>
      </c>
    </row>
    <row r="161" s="273" customFormat="1" ht="15" customHeight="1" spans="1:2">
      <c r="A161" s="225" t="s">
        <v>308</v>
      </c>
      <c r="B161" s="224"/>
    </row>
    <row r="162" s="273" customFormat="1" ht="15" customHeight="1" spans="1:2">
      <c r="A162" s="225" t="s">
        <v>309</v>
      </c>
      <c r="B162" s="224">
        <f>SUM(B163:B165)</f>
        <v>285</v>
      </c>
    </row>
    <row r="163" s="273" customFormat="1" ht="15" customHeight="1" spans="1:2">
      <c r="A163" s="225" t="s">
        <v>310</v>
      </c>
      <c r="B163" s="224"/>
    </row>
    <row r="164" s="273" customFormat="1" ht="15" customHeight="1" spans="1:2">
      <c r="A164" s="225" t="s">
        <v>311</v>
      </c>
      <c r="B164" s="224">
        <v>274</v>
      </c>
    </row>
    <row r="165" s="273" customFormat="1" ht="15" customHeight="1" spans="1:2">
      <c r="A165" s="225" t="s">
        <v>312</v>
      </c>
      <c r="B165" s="224">
        <v>11</v>
      </c>
    </row>
    <row r="166" s="273" customFormat="1" ht="15" customHeight="1" spans="1:2">
      <c r="A166" s="225" t="s">
        <v>313</v>
      </c>
      <c r="B166" s="224">
        <f>SUM(B167:B170)</f>
        <v>198</v>
      </c>
    </row>
    <row r="167" s="273" customFormat="1" ht="15" customHeight="1" spans="1:2">
      <c r="A167" s="225" t="s">
        <v>314</v>
      </c>
      <c r="B167" s="224"/>
    </row>
    <row r="168" s="273" customFormat="1" ht="15" customHeight="1" spans="1:2">
      <c r="A168" s="225" t="s">
        <v>315</v>
      </c>
      <c r="B168" s="224">
        <v>55</v>
      </c>
    </row>
    <row r="169" s="273" customFormat="1" ht="15" customHeight="1" spans="1:2">
      <c r="A169" s="225" t="s">
        <v>316</v>
      </c>
      <c r="B169" s="224">
        <v>76</v>
      </c>
    </row>
    <row r="170" s="273" customFormat="1" ht="15" customHeight="1" spans="1:2">
      <c r="A170" s="225" t="s">
        <v>317</v>
      </c>
      <c r="B170" s="224">
        <v>67</v>
      </c>
    </row>
    <row r="171" s="273" customFormat="1" ht="15" customHeight="1" spans="1:2">
      <c r="A171" s="225" t="s">
        <v>318</v>
      </c>
      <c r="B171" s="224">
        <f>SUM(B172:B174)</f>
        <v>264</v>
      </c>
    </row>
    <row r="172" s="273" customFormat="1" ht="15" customHeight="1" spans="1:2">
      <c r="A172" s="225" t="s">
        <v>319</v>
      </c>
      <c r="B172" s="224">
        <v>78</v>
      </c>
    </row>
    <row r="173" s="273" customFormat="1" ht="15" customHeight="1" spans="1:2">
      <c r="A173" s="225" t="s">
        <v>320</v>
      </c>
      <c r="B173" s="224">
        <v>12</v>
      </c>
    </row>
    <row r="174" s="273" customFormat="1" ht="15" customHeight="1" spans="1:2">
      <c r="A174" s="225" t="s">
        <v>321</v>
      </c>
      <c r="B174" s="224">
        <f>205-31</f>
        <v>174</v>
      </c>
    </row>
    <row r="175" s="273" customFormat="1" ht="15" customHeight="1" spans="1:2">
      <c r="A175" s="226" t="s">
        <v>322</v>
      </c>
      <c r="B175" s="224">
        <f>B176+B177</f>
        <v>307</v>
      </c>
    </row>
    <row r="176" s="273" customFormat="1" ht="15" customHeight="1" spans="1:2">
      <c r="A176" s="226" t="s">
        <v>323</v>
      </c>
      <c r="B176" s="224">
        <v>272</v>
      </c>
    </row>
    <row r="177" s="273" customFormat="1" ht="15" customHeight="1" spans="1:2">
      <c r="A177" s="226" t="s">
        <v>324</v>
      </c>
      <c r="B177" s="224">
        <v>35</v>
      </c>
    </row>
    <row r="178" s="273" customFormat="1" ht="15" customHeight="1" spans="1:2">
      <c r="A178" s="225" t="s">
        <v>325</v>
      </c>
      <c r="B178" s="224">
        <f>SUM(B179:B180)</f>
        <v>10</v>
      </c>
    </row>
    <row r="179" s="273" customFormat="1" ht="15" customHeight="1" spans="1:2">
      <c r="A179" s="225" t="s">
        <v>326</v>
      </c>
      <c r="B179" s="224"/>
    </row>
    <row r="180" s="273" customFormat="1" ht="15" customHeight="1" spans="1:2">
      <c r="A180" s="225" t="s">
        <v>327</v>
      </c>
      <c r="B180" s="224">
        <v>10</v>
      </c>
    </row>
    <row r="181" s="273" customFormat="1" ht="15" customHeight="1" spans="1:2">
      <c r="A181" s="225" t="s">
        <v>328</v>
      </c>
      <c r="B181" s="224">
        <f>B182+B183</f>
        <v>92</v>
      </c>
    </row>
    <row r="182" s="273" customFormat="1" ht="15" customHeight="1" spans="1:2">
      <c r="A182" s="225" t="s">
        <v>329</v>
      </c>
      <c r="B182" s="224">
        <v>61</v>
      </c>
    </row>
    <row r="183" s="273" customFormat="1" ht="15" customHeight="1" spans="1:2">
      <c r="A183" s="225" t="s">
        <v>330</v>
      </c>
      <c r="B183" s="224">
        <v>31</v>
      </c>
    </row>
    <row r="184" s="273" customFormat="1" ht="15" customHeight="1" spans="1:2">
      <c r="A184" s="225" t="s">
        <v>331</v>
      </c>
      <c r="B184" s="224">
        <f>SUM(B185,B192,B189,B187)</f>
        <v>3580</v>
      </c>
    </row>
    <row r="185" s="273" customFormat="1" ht="15" customHeight="1" spans="1:2">
      <c r="A185" s="225" t="s">
        <v>332</v>
      </c>
      <c r="B185" s="224">
        <f>B186</f>
        <v>2130</v>
      </c>
    </row>
    <row r="186" s="273" customFormat="1" ht="15" customHeight="1" spans="1:2">
      <c r="A186" s="225" t="s">
        <v>333</v>
      </c>
      <c r="B186" s="224">
        <f>2570-410-30</f>
        <v>2130</v>
      </c>
    </row>
    <row r="187" s="273" customFormat="1" ht="15" customHeight="1" spans="1:2">
      <c r="A187" s="225" t="s">
        <v>334</v>
      </c>
      <c r="B187" s="224">
        <f>B188</f>
        <v>10</v>
      </c>
    </row>
    <row r="188" s="273" customFormat="1" ht="15" customHeight="1" spans="1:2">
      <c r="A188" s="225" t="s">
        <v>335</v>
      </c>
      <c r="B188" s="224">
        <v>10</v>
      </c>
    </row>
    <row r="189" s="273" customFormat="1" ht="15" customHeight="1" spans="1:2">
      <c r="A189" s="226" t="s">
        <v>336</v>
      </c>
      <c r="B189" s="224">
        <f>B190+B191</f>
        <v>440</v>
      </c>
    </row>
    <row r="190" s="273" customFormat="1" ht="15" customHeight="1" spans="1:2">
      <c r="A190" s="226" t="s">
        <v>337</v>
      </c>
      <c r="B190" s="224">
        <v>410</v>
      </c>
    </row>
    <row r="191" s="273" customFormat="1" ht="15" customHeight="1" spans="1:2">
      <c r="A191" s="226" t="s">
        <v>338</v>
      </c>
      <c r="B191" s="224">
        <v>30</v>
      </c>
    </row>
    <row r="192" s="273" customFormat="1" ht="15" customHeight="1" spans="1:2">
      <c r="A192" s="225" t="s">
        <v>339</v>
      </c>
      <c r="B192" s="224">
        <f>B193</f>
        <v>1000</v>
      </c>
    </row>
    <row r="193" s="273" customFormat="1" ht="15" customHeight="1" spans="1:2">
      <c r="A193" s="225" t="s">
        <v>340</v>
      </c>
      <c r="B193" s="224">
        <v>1000</v>
      </c>
    </row>
    <row r="194" s="273" customFormat="1" ht="15" customHeight="1" spans="1:2">
      <c r="A194" s="225" t="s">
        <v>341</v>
      </c>
      <c r="B194" s="224">
        <f>SUM(B195,B200,B202,B204)</f>
        <v>11957</v>
      </c>
    </row>
    <row r="195" s="273" customFormat="1" ht="15" customHeight="1" spans="1:2">
      <c r="A195" s="225" t="s">
        <v>342</v>
      </c>
      <c r="B195" s="224">
        <f>SUM(B196:B199)</f>
        <v>3621</v>
      </c>
    </row>
    <row r="196" s="273" customFormat="1" ht="15" customHeight="1" spans="1:2">
      <c r="A196" s="225" t="s">
        <v>170</v>
      </c>
      <c r="B196" s="224">
        <v>209</v>
      </c>
    </row>
    <row r="197" s="273" customFormat="1" ht="15" customHeight="1" spans="1:2">
      <c r="A197" s="225" t="s">
        <v>343</v>
      </c>
      <c r="B197" s="224">
        <v>455</v>
      </c>
    </row>
    <row r="198" s="273" customFormat="1" ht="15" customHeight="1" spans="1:2">
      <c r="A198" s="225" t="s">
        <v>344</v>
      </c>
      <c r="B198" s="224"/>
    </row>
    <row r="199" s="273" customFormat="1" ht="15" customHeight="1" spans="1:2">
      <c r="A199" s="225" t="s">
        <v>345</v>
      </c>
      <c r="B199" s="224">
        <f>667+2290</f>
        <v>2957</v>
      </c>
    </row>
    <row r="200" s="273" customFormat="1" ht="15" customHeight="1" spans="1:2">
      <c r="A200" s="225" t="s">
        <v>346</v>
      </c>
      <c r="B200" s="224">
        <f t="shared" ref="B200:B204" si="4">B201</f>
        <v>2300</v>
      </c>
    </row>
    <row r="201" s="273" customFormat="1" ht="15" customHeight="1" spans="1:2">
      <c r="A201" s="225" t="s">
        <v>347</v>
      </c>
      <c r="B201" s="224">
        <v>2300</v>
      </c>
    </row>
    <row r="202" s="273" customFormat="1" ht="15" customHeight="1" spans="1:2">
      <c r="A202" s="225" t="s">
        <v>348</v>
      </c>
      <c r="B202" s="224">
        <f t="shared" si="4"/>
        <v>3500</v>
      </c>
    </row>
    <row r="203" s="273" customFormat="1" ht="15" customHeight="1" spans="1:2">
      <c r="A203" s="225" t="s">
        <v>349</v>
      </c>
      <c r="B203" s="224">
        <v>3500</v>
      </c>
    </row>
    <row r="204" s="273" customFormat="1" ht="15" customHeight="1" spans="1:2">
      <c r="A204" s="225" t="s">
        <v>350</v>
      </c>
      <c r="B204" s="224">
        <f t="shared" si="4"/>
        <v>2536</v>
      </c>
    </row>
    <row r="205" s="273" customFormat="1" ht="15" customHeight="1" spans="1:2">
      <c r="A205" s="225" t="s">
        <v>351</v>
      </c>
      <c r="B205" s="224">
        <v>2536</v>
      </c>
    </row>
    <row r="206" s="273" customFormat="1" ht="15" customHeight="1" spans="1:2">
      <c r="A206" s="225" t="s">
        <v>352</v>
      </c>
      <c r="B206" s="224">
        <f>SUM(B207,B215,B221,B228,B234,B238)</f>
        <v>4938</v>
      </c>
    </row>
    <row r="207" s="273" customFormat="1" ht="15" customHeight="1" spans="1:2">
      <c r="A207" s="225" t="s">
        <v>353</v>
      </c>
      <c r="B207" s="224">
        <f>SUM(B208:B214)</f>
        <v>1766</v>
      </c>
    </row>
    <row r="208" s="273" customFormat="1" ht="15" customHeight="1" spans="1:2">
      <c r="A208" s="225" t="s">
        <v>170</v>
      </c>
      <c r="B208" s="224">
        <v>108</v>
      </c>
    </row>
    <row r="209" s="273" customFormat="1" ht="15" customHeight="1" spans="1:2">
      <c r="A209" s="225" t="s">
        <v>354</v>
      </c>
      <c r="B209" s="224">
        <v>99</v>
      </c>
    </row>
    <row r="210" s="273" customFormat="1" ht="15" customHeight="1" spans="1:2">
      <c r="A210" s="225" t="s">
        <v>355</v>
      </c>
      <c r="B210" s="224">
        <v>24</v>
      </c>
    </row>
    <row r="211" s="273" customFormat="1" ht="15" customHeight="1" spans="1:2">
      <c r="A211" s="225" t="s">
        <v>356</v>
      </c>
      <c r="B211" s="224">
        <v>100</v>
      </c>
    </row>
    <row r="212" s="273" customFormat="1" ht="15" customHeight="1" spans="1:2">
      <c r="A212" s="225" t="s">
        <v>357</v>
      </c>
      <c r="B212" s="224">
        <v>19</v>
      </c>
    </row>
    <row r="213" s="273" customFormat="1" ht="15" customHeight="1" spans="1:2">
      <c r="A213" s="225" t="s">
        <v>358</v>
      </c>
      <c r="B213" s="224">
        <v>2</v>
      </c>
    </row>
    <row r="214" s="273" customFormat="1" ht="15" customHeight="1" spans="1:2">
      <c r="A214" s="225" t="s">
        <v>359</v>
      </c>
      <c r="B214" s="224">
        <v>1414</v>
      </c>
    </row>
    <row r="215" s="273" customFormat="1" ht="15" customHeight="1" spans="1:2">
      <c r="A215" s="225" t="s">
        <v>360</v>
      </c>
      <c r="B215" s="224">
        <f>SUM(B216:B220)</f>
        <v>280</v>
      </c>
    </row>
    <row r="216" s="273" customFormat="1" ht="15" customHeight="1" spans="1:2">
      <c r="A216" s="225" t="s">
        <v>170</v>
      </c>
      <c r="B216" s="224"/>
    </row>
    <row r="217" s="273" customFormat="1" ht="15" customHeight="1" spans="1:2">
      <c r="A217" s="225" t="s">
        <v>361</v>
      </c>
      <c r="B217" s="224"/>
    </row>
    <row r="218" s="273" customFormat="1" ht="15" customHeight="1" spans="1:2">
      <c r="A218" s="225" t="s">
        <v>362</v>
      </c>
      <c r="B218" s="224"/>
    </row>
    <row r="219" s="273" customFormat="1" ht="15" customHeight="1" spans="1:2">
      <c r="A219" s="225" t="s">
        <v>363</v>
      </c>
      <c r="B219" s="224">
        <v>5</v>
      </c>
    </row>
    <row r="220" s="273" customFormat="1" ht="15" customHeight="1" spans="1:2">
      <c r="A220" s="225" t="s">
        <v>364</v>
      </c>
      <c r="B220" s="224">
        <f>295-20</f>
        <v>275</v>
      </c>
    </row>
    <row r="221" s="273" customFormat="1" ht="15" customHeight="1" spans="1:2">
      <c r="A221" s="225" t="s">
        <v>365</v>
      </c>
      <c r="B221" s="224">
        <f>SUM(B222:B227)</f>
        <v>490</v>
      </c>
    </row>
    <row r="222" s="273" customFormat="1" ht="15" customHeight="1" spans="1:2">
      <c r="A222" s="225" t="s">
        <v>170</v>
      </c>
      <c r="B222" s="224"/>
    </row>
    <row r="223" s="273" customFormat="1" ht="15" customHeight="1" spans="1:2">
      <c r="A223" s="225" t="s">
        <v>366</v>
      </c>
      <c r="B223" s="224"/>
    </row>
    <row r="224" s="273" customFormat="1" ht="15" customHeight="1" spans="1:2">
      <c r="A224" s="225" t="s">
        <v>367</v>
      </c>
      <c r="B224" s="224">
        <v>3</v>
      </c>
    </row>
    <row r="225" s="273" customFormat="1" ht="15" customHeight="1" spans="1:2">
      <c r="A225" s="225" t="s">
        <v>368</v>
      </c>
      <c r="B225" s="224">
        <v>3</v>
      </c>
    </row>
    <row r="226" s="273" customFormat="1" ht="15" customHeight="1" spans="1:2">
      <c r="A226" s="225" t="s">
        <v>369</v>
      </c>
      <c r="B226" s="224"/>
    </row>
    <row r="227" s="273" customFormat="1" ht="15" customHeight="1" spans="1:2">
      <c r="A227" s="225" t="s">
        <v>370</v>
      </c>
      <c r="B227" s="224">
        <f>502-6-12</f>
        <v>484</v>
      </c>
    </row>
    <row r="228" s="273" customFormat="1" ht="15" customHeight="1" spans="1:2">
      <c r="A228" s="225" t="s">
        <v>371</v>
      </c>
      <c r="B228" s="224">
        <f>SUM(B229:B233)</f>
        <v>1660</v>
      </c>
    </row>
    <row r="229" s="273" customFormat="1" ht="15" customHeight="1" spans="1:2">
      <c r="A229" s="225" t="s">
        <v>170</v>
      </c>
      <c r="B229" s="224">
        <v>47</v>
      </c>
    </row>
    <row r="230" s="273" customFormat="1" ht="15" customHeight="1" spans="1:2">
      <c r="A230" s="225" t="s">
        <v>372</v>
      </c>
      <c r="B230" s="224"/>
    </row>
    <row r="231" s="273" customFormat="1" ht="15" customHeight="1" spans="1:2">
      <c r="A231" s="225" t="s">
        <v>373</v>
      </c>
      <c r="B231" s="224">
        <v>4</v>
      </c>
    </row>
    <row r="232" s="273" customFormat="1" ht="15" customHeight="1" spans="1:2">
      <c r="A232" s="225" t="s">
        <v>374</v>
      </c>
      <c r="B232" s="224">
        <v>1440</v>
      </c>
    </row>
    <row r="233" s="273" customFormat="1" ht="15" customHeight="1" spans="1:2">
      <c r="A233" s="225" t="s">
        <v>375</v>
      </c>
      <c r="B233" s="224">
        <v>169</v>
      </c>
    </row>
    <row r="234" s="273" customFormat="1" ht="15" customHeight="1" spans="1:2">
      <c r="A234" s="225" t="s">
        <v>376</v>
      </c>
      <c r="B234" s="224">
        <f>SUM(B235:B237)</f>
        <v>730</v>
      </c>
    </row>
    <row r="235" s="273" customFormat="1" ht="15" customHeight="1" spans="1:2">
      <c r="A235" s="225" t="s">
        <v>377</v>
      </c>
      <c r="B235" s="224">
        <f>115-17</f>
        <v>98</v>
      </c>
    </row>
    <row r="236" s="273" customFormat="1" ht="15" customHeight="1" spans="1:2">
      <c r="A236" s="225" t="s">
        <v>378</v>
      </c>
      <c r="B236" s="224">
        <v>625</v>
      </c>
    </row>
    <row r="237" s="273" customFormat="1" ht="15" customHeight="1" spans="1:2">
      <c r="A237" s="225" t="s">
        <v>379</v>
      </c>
      <c r="B237" s="224">
        <v>7</v>
      </c>
    </row>
    <row r="238" s="273" customFormat="1" ht="15" customHeight="1" spans="1:2">
      <c r="A238" s="225" t="s">
        <v>380</v>
      </c>
      <c r="B238" s="224">
        <f t="shared" ref="B238:B241" si="5">B239</f>
        <v>12</v>
      </c>
    </row>
    <row r="239" s="273" customFormat="1" ht="15" customHeight="1" spans="1:2">
      <c r="A239" s="225" t="s">
        <v>381</v>
      </c>
      <c r="B239" s="224">
        <v>12</v>
      </c>
    </row>
    <row r="240" s="273" customFormat="1" ht="15" customHeight="1" spans="1:2">
      <c r="A240" s="225" t="s">
        <v>382</v>
      </c>
      <c r="B240" s="224">
        <f t="shared" si="5"/>
        <v>31</v>
      </c>
    </row>
    <row r="241" s="273" customFormat="1" ht="15" customHeight="1" spans="1:2">
      <c r="A241" s="225" t="s">
        <v>383</v>
      </c>
      <c r="B241" s="224">
        <f t="shared" si="5"/>
        <v>31</v>
      </c>
    </row>
    <row r="242" s="273" customFormat="1" ht="15" customHeight="1" spans="1:2">
      <c r="A242" s="225" t="s">
        <v>384</v>
      </c>
      <c r="B242" s="224">
        <v>31</v>
      </c>
    </row>
    <row r="243" s="273" customFormat="1" ht="15" customHeight="1" spans="1:2">
      <c r="A243" s="225" t="s">
        <v>385</v>
      </c>
      <c r="B243" s="224">
        <f>SUM(B244,B246,B250,B254)</f>
        <v>883</v>
      </c>
    </row>
    <row r="244" s="273" customFormat="1" ht="15" customHeight="1" spans="1:2">
      <c r="A244" s="225" t="s">
        <v>386</v>
      </c>
      <c r="B244" s="224">
        <f>B245</f>
        <v>0</v>
      </c>
    </row>
    <row r="245" s="273" customFormat="1" ht="15" customHeight="1" spans="1:2">
      <c r="A245" s="225" t="s">
        <v>170</v>
      </c>
      <c r="B245" s="224"/>
    </row>
    <row r="246" s="273" customFormat="1" ht="15" customHeight="1" spans="1:2">
      <c r="A246" s="225" t="s">
        <v>387</v>
      </c>
      <c r="B246" s="224">
        <f>B247+B248+B249</f>
        <v>449</v>
      </c>
    </row>
    <row r="247" s="273" customFormat="1" ht="15" customHeight="1" spans="1:2">
      <c r="A247" s="225" t="s">
        <v>170</v>
      </c>
      <c r="B247" s="224">
        <v>47</v>
      </c>
    </row>
    <row r="248" s="273" customFormat="1" ht="15" customHeight="1" spans="1:2">
      <c r="A248" s="225" t="s">
        <v>388</v>
      </c>
      <c r="B248" s="224"/>
    </row>
    <row r="249" s="273" customFormat="1" ht="15" customHeight="1" spans="1:2">
      <c r="A249" s="225" t="s">
        <v>389</v>
      </c>
      <c r="B249" s="224">
        <v>402</v>
      </c>
    </row>
    <row r="250" s="273" customFormat="1" ht="15" customHeight="1" spans="1:2">
      <c r="A250" s="225" t="s">
        <v>390</v>
      </c>
      <c r="B250" s="224">
        <f>B251+B252+B253</f>
        <v>34</v>
      </c>
    </row>
    <row r="251" s="273" customFormat="1" ht="15" customHeight="1" spans="1:2">
      <c r="A251" s="225" t="s">
        <v>259</v>
      </c>
      <c r="B251" s="224">
        <v>34</v>
      </c>
    </row>
    <row r="252" s="273" customFormat="1" ht="15" customHeight="1" spans="1:2">
      <c r="A252" s="225" t="s">
        <v>391</v>
      </c>
      <c r="B252" s="224"/>
    </row>
    <row r="253" s="273" customFormat="1" ht="15" customHeight="1" spans="1:2">
      <c r="A253" s="225" t="s">
        <v>392</v>
      </c>
      <c r="B253" s="224"/>
    </row>
    <row r="254" s="273" customFormat="1" ht="15" customHeight="1" spans="1:2">
      <c r="A254" s="225" t="s">
        <v>393</v>
      </c>
      <c r="B254" s="224">
        <f>SUM(B255:B256)</f>
        <v>400</v>
      </c>
    </row>
    <row r="255" s="273" customFormat="1" ht="15" customHeight="1" spans="1:2">
      <c r="A255" s="225" t="s">
        <v>394</v>
      </c>
      <c r="B255" s="224">
        <v>200</v>
      </c>
    </row>
    <row r="256" s="273" customFormat="1" ht="15" customHeight="1" spans="1:2">
      <c r="A256" s="225" t="s">
        <v>395</v>
      </c>
      <c r="B256" s="224">
        <v>200</v>
      </c>
    </row>
    <row r="257" s="273" customFormat="1" ht="15" customHeight="1" spans="1:2">
      <c r="A257" s="225" t="s">
        <v>396</v>
      </c>
      <c r="B257" s="224">
        <f>B258</f>
        <v>550</v>
      </c>
    </row>
    <row r="258" s="273" customFormat="1" ht="15" customHeight="1" spans="1:2">
      <c r="A258" s="225" t="s">
        <v>397</v>
      </c>
      <c r="B258" s="224">
        <f>B259+B260</f>
        <v>550</v>
      </c>
    </row>
    <row r="259" s="273" customFormat="1" ht="15" customHeight="1" spans="1:2">
      <c r="A259" s="225" t="s">
        <v>170</v>
      </c>
      <c r="B259" s="224">
        <v>34</v>
      </c>
    </row>
    <row r="260" s="273" customFormat="1" ht="15" customHeight="1" spans="1:2">
      <c r="A260" s="225" t="s">
        <v>398</v>
      </c>
      <c r="B260" s="224">
        <v>516</v>
      </c>
    </row>
    <row r="261" s="273" customFormat="1" ht="15" customHeight="1" spans="1:2">
      <c r="A261" s="225" t="s">
        <v>399</v>
      </c>
      <c r="B261" s="224">
        <f>SUM(B262,B267)</f>
        <v>379</v>
      </c>
    </row>
    <row r="262" s="273" customFormat="1" ht="15" customHeight="1" spans="1:2">
      <c r="A262" s="225" t="s">
        <v>400</v>
      </c>
      <c r="B262" s="224">
        <f>SUM(B263:B266)</f>
        <v>379</v>
      </c>
    </row>
    <row r="263" s="273" customFormat="1" ht="15" customHeight="1" spans="1:2">
      <c r="A263" s="225" t="s">
        <v>170</v>
      </c>
      <c r="B263" s="224">
        <v>293</v>
      </c>
    </row>
    <row r="264" s="273" customFormat="1" ht="15" customHeight="1" spans="1:2">
      <c r="A264" s="225" t="s">
        <v>401</v>
      </c>
      <c r="B264" s="224"/>
    </row>
    <row r="265" s="273" customFormat="1" ht="15" customHeight="1" spans="1:2">
      <c r="A265" s="225" t="s">
        <v>402</v>
      </c>
      <c r="B265" s="224"/>
    </row>
    <row r="266" s="273" customFormat="1" ht="15" customHeight="1" spans="1:2">
      <c r="A266" s="225" t="s">
        <v>403</v>
      </c>
      <c r="B266" s="224">
        <v>86</v>
      </c>
    </row>
    <row r="267" s="273" customFormat="1" ht="15" customHeight="1" spans="1:2">
      <c r="A267" s="225" t="s">
        <v>404</v>
      </c>
      <c r="B267" s="224">
        <f t="shared" ref="B267:B270" si="6">B268</f>
        <v>0</v>
      </c>
    </row>
    <row r="268" s="273" customFormat="1" ht="15" customHeight="1" spans="1:2">
      <c r="A268" s="225" t="s">
        <v>405</v>
      </c>
      <c r="B268" s="224"/>
    </row>
    <row r="269" s="273" customFormat="1" ht="15" customHeight="1" spans="1:2">
      <c r="A269" s="225" t="s">
        <v>406</v>
      </c>
      <c r="B269" s="224">
        <f t="shared" si="6"/>
        <v>983</v>
      </c>
    </row>
    <row r="270" s="273" customFormat="1" ht="15" customHeight="1" spans="1:2">
      <c r="A270" s="225" t="s">
        <v>407</v>
      </c>
      <c r="B270" s="224">
        <f t="shared" si="6"/>
        <v>983</v>
      </c>
    </row>
    <row r="271" s="273" customFormat="1" ht="15" customHeight="1" spans="1:2">
      <c r="A271" s="226" t="s">
        <v>408</v>
      </c>
      <c r="B271" s="224">
        <v>983</v>
      </c>
    </row>
    <row r="272" s="273" customFormat="1" ht="15" customHeight="1" spans="1:2">
      <c r="A272" s="225" t="s">
        <v>409</v>
      </c>
      <c r="B272" s="224">
        <f t="shared" ref="B272:B277" si="7">B273</f>
        <v>0</v>
      </c>
    </row>
    <row r="273" s="273" customFormat="1" ht="15" customHeight="1" spans="1:2">
      <c r="A273" s="225" t="s">
        <v>410</v>
      </c>
      <c r="B273" s="224">
        <f t="shared" si="7"/>
        <v>0</v>
      </c>
    </row>
    <row r="274" s="273" customFormat="1" ht="15" customHeight="1" spans="1:2">
      <c r="A274" s="225" t="s">
        <v>170</v>
      </c>
      <c r="B274" s="224"/>
    </row>
    <row r="275" s="273" customFormat="1" ht="15" customHeight="1" spans="1:2">
      <c r="A275" s="225" t="s">
        <v>411</v>
      </c>
      <c r="B275" s="224">
        <v>0</v>
      </c>
    </row>
    <row r="276" s="273" customFormat="1" ht="15" customHeight="1" spans="1:2">
      <c r="A276" s="226" t="s">
        <v>412</v>
      </c>
      <c r="B276" s="224">
        <f t="shared" si="7"/>
        <v>2000</v>
      </c>
    </row>
    <row r="277" s="273" customFormat="1" ht="15" customHeight="1" spans="1:2">
      <c r="A277" s="225" t="s">
        <v>413</v>
      </c>
      <c r="B277" s="224">
        <f t="shared" si="7"/>
        <v>2000</v>
      </c>
    </row>
    <row r="278" s="273" customFormat="1" ht="15" customHeight="1" spans="1:2">
      <c r="A278" s="225" t="s">
        <v>414</v>
      </c>
      <c r="B278" s="224">
        <v>2000</v>
      </c>
    </row>
  </sheetData>
  <mergeCells count="1">
    <mergeCell ref="A1:B1"/>
  </mergeCells>
  <printOptions horizontalCentered="1"/>
  <pageMargins left="0.751388888888889" right="0.751388888888889" top="0.590277777777778" bottom="0.590277777777778" header="0.507638888888889" footer="0.507638888888889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26"/>
  <sheetViews>
    <sheetView workbookViewId="0">
      <selection activeCell="R11" sqref="R11"/>
    </sheetView>
  </sheetViews>
  <sheetFormatPr defaultColWidth="9" defaultRowHeight="14.25"/>
  <cols>
    <col min="1" max="1" width="17.8333333333333" style="68" customWidth="1"/>
    <col min="2" max="2" width="6" style="68" customWidth="1"/>
    <col min="3" max="7" width="5" style="68" customWidth="1"/>
    <col min="8" max="8" width="6.25" style="68" customWidth="1"/>
    <col min="9" max="11" width="5" style="68" customWidth="1"/>
    <col min="12" max="12" width="4" style="68" customWidth="1"/>
    <col min="13" max="13" width="6.25" style="68" customWidth="1"/>
    <col min="14" max="14" width="5.5" style="68" customWidth="1"/>
    <col min="15" max="15" width="6.83333333333333" style="68" customWidth="1"/>
    <col min="16" max="16" width="3.5" style="68" customWidth="1"/>
    <col min="17" max="17" width="7.08333333333333" style="68" customWidth="1"/>
    <col min="18" max="18" width="5.5" style="68" customWidth="1"/>
    <col min="19" max="19" width="5.625" style="68" customWidth="1"/>
    <col min="20" max="20" width="4.33333333333333" style="68" customWidth="1"/>
    <col min="21" max="21" width="8.75" style="68" hidden="1" customWidth="1"/>
    <col min="22" max="22" width="5.25" style="68" customWidth="1"/>
    <col min="23" max="23" width="4.83333333333333" style="68" customWidth="1"/>
    <col min="24" max="24" width="5.08333333333333" style="68" customWidth="1"/>
    <col min="25" max="25" width="8.75" style="68" customWidth="1"/>
    <col min="26" max="28" width="6.75" style="68" customWidth="1"/>
    <col min="29" max="29" width="7.58333333333333" style="68" customWidth="1"/>
    <col min="30" max="30" width="8.5" style="68" customWidth="1"/>
    <col min="31" max="31" width="7.58333333333333" style="68" customWidth="1"/>
    <col min="32" max="33" width="4.75" style="68" customWidth="1"/>
    <col min="34" max="37" width="5.75" style="68" customWidth="1"/>
    <col min="38" max="38" width="7" style="68" customWidth="1"/>
    <col min="39" max="39" width="7.83333333333333" style="68" customWidth="1"/>
    <col min="40" max="40" width="9.33333333333333" style="68" customWidth="1"/>
    <col min="41" max="41" width="7.83333333333333" style="68" customWidth="1"/>
    <col min="42" max="42" width="6.08333333333333" style="68" customWidth="1"/>
    <col min="43" max="44" width="5.33333333333333" style="68" customWidth="1"/>
    <col min="45" max="45" width="6.33333333333333" style="68" customWidth="1"/>
    <col min="46" max="46" width="4.33333333333333" style="68" customWidth="1"/>
    <col min="47" max="47" width="5.33333333333333" style="68" customWidth="1"/>
    <col min="48" max="48" width="5.58333333333333" style="68" customWidth="1"/>
    <col min="49" max="49" width="3.83333333333333" style="68" customWidth="1"/>
    <col min="50" max="54" width="4" style="68" customWidth="1"/>
    <col min="55" max="55" width="7.08333333333333" style="68" customWidth="1"/>
    <col min="56" max="59" width="5.58333333333333" style="68" customWidth="1"/>
    <col min="60" max="16384" width="9" style="68"/>
  </cols>
  <sheetData>
    <row r="1" ht="21" spans="1:59">
      <c r="A1" s="288" t="s">
        <v>497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 t="s">
        <v>498</v>
      </c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 t="s">
        <v>499</v>
      </c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</row>
    <row r="2" ht="21" customHeight="1" spans="1:59">
      <c r="A2" s="313" t="s">
        <v>500</v>
      </c>
      <c r="B2" s="314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P2" s="320"/>
      <c r="Q2" s="320"/>
      <c r="R2" s="320"/>
      <c r="S2" s="320"/>
      <c r="T2" s="320"/>
      <c r="U2" s="320"/>
      <c r="V2" s="259" t="s">
        <v>52</v>
      </c>
      <c r="W2" s="259"/>
      <c r="X2" s="259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296" t="s">
        <v>52</v>
      </c>
      <c r="AM2" s="296"/>
      <c r="AN2" s="296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D2" s="322"/>
      <c r="BE2" s="322"/>
      <c r="BF2" s="296" t="s">
        <v>52</v>
      </c>
      <c r="BG2" s="296"/>
    </row>
    <row r="3" s="149" customFormat="1" ht="24" customHeight="1" spans="1:59">
      <c r="A3" s="197" t="s">
        <v>419</v>
      </c>
      <c r="B3" s="197" t="s">
        <v>420</v>
      </c>
      <c r="C3" s="262" t="s">
        <v>421</v>
      </c>
      <c r="D3" s="262"/>
      <c r="E3" s="262"/>
      <c r="F3" s="262"/>
      <c r="G3" s="262"/>
      <c r="H3" s="262" t="s">
        <v>422</v>
      </c>
      <c r="I3" s="262"/>
      <c r="J3" s="262"/>
      <c r="K3" s="262"/>
      <c r="L3" s="262"/>
      <c r="M3" s="262"/>
      <c r="N3" s="262" t="s">
        <v>423</v>
      </c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197" t="s">
        <v>424</v>
      </c>
      <c r="Z3" s="197"/>
      <c r="AA3" s="197"/>
      <c r="AB3" s="197"/>
      <c r="AC3" s="197" t="s">
        <v>425</v>
      </c>
      <c r="AD3" s="197"/>
      <c r="AE3" s="197"/>
      <c r="AF3" s="197" t="s">
        <v>426</v>
      </c>
      <c r="AG3" s="197"/>
      <c r="AH3" s="197"/>
      <c r="AI3" s="197"/>
      <c r="AJ3" s="197" t="s">
        <v>427</v>
      </c>
      <c r="AK3" s="197"/>
      <c r="AL3" s="197"/>
      <c r="AM3" s="197" t="s">
        <v>428</v>
      </c>
      <c r="AN3" s="197"/>
      <c r="AO3" s="263" t="s">
        <v>429</v>
      </c>
      <c r="AP3" s="263"/>
      <c r="AQ3" s="263"/>
      <c r="AR3" s="263"/>
      <c r="AS3" s="263"/>
      <c r="AT3" s="263"/>
      <c r="AU3" s="263"/>
      <c r="AV3" s="263"/>
      <c r="AW3" s="263" t="s">
        <v>430</v>
      </c>
      <c r="AX3" s="263"/>
      <c r="AY3" s="263"/>
      <c r="AZ3" s="263"/>
      <c r="BA3" s="263"/>
      <c r="BB3" s="263"/>
      <c r="BC3" s="263"/>
      <c r="BD3" s="197" t="s">
        <v>431</v>
      </c>
      <c r="BE3" s="197"/>
      <c r="BF3" s="197" t="s">
        <v>432</v>
      </c>
      <c r="BG3" s="197"/>
    </row>
    <row r="4" s="149" customFormat="1" ht="23" customHeight="1" spans="1:59">
      <c r="A4" s="197"/>
      <c r="B4" s="197"/>
      <c r="C4" s="263" t="s">
        <v>152</v>
      </c>
      <c r="D4" s="263" t="s">
        <v>433</v>
      </c>
      <c r="E4" s="263" t="s">
        <v>434</v>
      </c>
      <c r="F4" s="263" t="s">
        <v>435</v>
      </c>
      <c r="G4" s="263" t="s">
        <v>436</v>
      </c>
      <c r="H4" s="197" t="s">
        <v>152</v>
      </c>
      <c r="I4" s="197" t="s">
        <v>437</v>
      </c>
      <c r="J4" s="197" t="s">
        <v>438</v>
      </c>
      <c r="K4" s="197" t="s">
        <v>439</v>
      </c>
      <c r="L4" s="197" t="s">
        <v>440</v>
      </c>
      <c r="M4" s="197" t="s">
        <v>441</v>
      </c>
      <c r="N4" s="263" t="s">
        <v>152</v>
      </c>
      <c r="O4" s="263" t="s">
        <v>442</v>
      </c>
      <c r="P4" s="263" t="s">
        <v>443</v>
      </c>
      <c r="Q4" s="263" t="s">
        <v>444</v>
      </c>
      <c r="R4" s="263" t="s">
        <v>445</v>
      </c>
      <c r="S4" s="263" t="s">
        <v>446</v>
      </c>
      <c r="T4" s="263" t="s">
        <v>447</v>
      </c>
      <c r="U4" s="263" t="s">
        <v>448</v>
      </c>
      <c r="V4" s="263" t="s">
        <v>449</v>
      </c>
      <c r="W4" s="263" t="s">
        <v>450</v>
      </c>
      <c r="X4" s="263" t="s">
        <v>451</v>
      </c>
      <c r="Y4" s="263" t="s">
        <v>152</v>
      </c>
      <c r="Z4" s="263" t="s">
        <v>421</v>
      </c>
      <c r="AA4" s="263" t="s">
        <v>452</v>
      </c>
      <c r="AB4" s="263" t="s">
        <v>453</v>
      </c>
      <c r="AC4" s="263" t="s">
        <v>152</v>
      </c>
      <c r="AD4" s="263" t="s">
        <v>454</v>
      </c>
      <c r="AE4" s="263" t="s">
        <v>455</v>
      </c>
      <c r="AF4" s="263" t="s">
        <v>152</v>
      </c>
      <c r="AG4" s="263" t="s">
        <v>456</v>
      </c>
      <c r="AH4" s="263" t="s">
        <v>457</v>
      </c>
      <c r="AI4" s="263" t="s">
        <v>458</v>
      </c>
      <c r="AJ4" s="263" t="s">
        <v>152</v>
      </c>
      <c r="AK4" s="263" t="s">
        <v>459</v>
      </c>
      <c r="AL4" s="263" t="s">
        <v>460</v>
      </c>
      <c r="AM4" s="263" t="s">
        <v>152</v>
      </c>
      <c r="AN4" s="263" t="s">
        <v>461</v>
      </c>
      <c r="AO4" s="197" t="s">
        <v>152</v>
      </c>
      <c r="AP4" s="263" t="s">
        <v>462</v>
      </c>
      <c r="AQ4" s="263" t="s">
        <v>463</v>
      </c>
      <c r="AR4" s="263" t="s">
        <v>464</v>
      </c>
      <c r="AS4" s="263" t="s">
        <v>465</v>
      </c>
      <c r="AT4" s="263" t="s">
        <v>466</v>
      </c>
      <c r="AU4" s="263" t="s">
        <v>467</v>
      </c>
      <c r="AV4" s="263" t="s">
        <v>468</v>
      </c>
      <c r="AW4" s="197" t="s">
        <v>152</v>
      </c>
      <c r="AX4" s="263" t="s">
        <v>462</v>
      </c>
      <c r="AY4" s="263" t="s">
        <v>463</v>
      </c>
      <c r="AZ4" s="263" t="s">
        <v>464</v>
      </c>
      <c r="BA4" s="263" t="s">
        <v>466</v>
      </c>
      <c r="BB4" s="263" t="s">
        <v>467</v>
      </c>
      <c r="BC4" s="263" t="s">
        <v>468</v>
      </c>
      <c r="BD4" s="263" t="s">
        <v>152</v>
      </c>
      <c r="BE4" s="263" t="s">
        <v>469</v>
      </c>
      <c r="BF4" s="263" t="s">
        <v>152</v>
      </c>
      <c r="BG4" s="263" t="s">
        <v>470</v>
      </c>
    </row>
    <row r="5" s="149" customFormat="1" ht="40" customHeight="1" spans="1:59">
      <c r="A5" s="197"/>
      <c r="B5" s="197"/>
      <c r="C5" s="263"/>
      <c r="D5" s="263"/>
      <c r="E5" s="263"/>
      <c r="F5" s="263"/>
      <c r="G5" s="263"/>
      <c r="H5" s="197"/>
      <c r="I5" s="197"/>
      <c r="J5" s="197"/>
      <c r="K5" s="197"/>
      <c r="L5" s="197"/>
      <c r="M5" s="197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197"/>
      <c r="AP5" s="263"/>
      <c r="AQ5" s="263"/>
      <c r="AR5" s="263"/>
      <c r="AS5" s="263"/>
      <c r="AT5" s="263"/>
      <c r="AU5" s="263"/>
      <c r="AV5" s="263"/>
      <c r="AW5" s="197"/>
      <c r="AX5" s="263"/>
      <c r="AY5" s="263"/>
      <c r="AZ5" s="263"/>
      <c r="BA5" s="263"/>
      <c r="BB5" s="263"/>
      <c r="BC5" s="263"/>
      <c r="BD5" s="263"/>
      <c r="BE5" s="263"/>
      <c r="BF5" s="263"/>
      <c r="BG5" s="263"/>
    </row>
    <row r="6" s="127" customFormat="1" ht="21" customHeight="1" spans="1:60">
      <c r="A6" s="265" t="s">
        <v>167</v>
      </c>
      <c r="B6" s="315">
        <f t="shared" ref="B6:BG6" si="0">SUM(B7:B23)</f>
        <v>62389.0189</v>
      </c>
      <c r="C6" s="315">
        <f t="shared" si="0"/>
        <v>6514</v>
      </c>
      <c r="D6" s="315">
        <f t="shared" si="0"/>
        <v>3719</v>
      </c>
      <c r="E6" s="315">
        <f t="shared" si="0"/>
        <v>1028</v>
      </c>
      <c r="F6" s="315">
        <f t="shared" si="0"/>
        <v>290</v>
      </c>
      <c r="G6" s="315">
        <f t="shared" si="0"/>
        <v>1477</v>
      </c>
      <c r="H6" s="315">
        <f t="shared" si="0"/>
        <v>10163.0389</v>
      </c>
      <c r="I6" s="315">
        <f t="shared" si="0"/>
        <v>5604</v>
      </c>
      <c r="J6" s="315">
        <f t="shared" si="0"/>
        <v>1</v>
      </c>
      <c r="K6" s="315">
        <f t="shared" si="0"/>
        <v>340</v>
      </c>
      <c r="L6" s="315">
        <f t="shared" si="0"/>
        <v>1</v>
      </c>
      <c r="M6" s="315">
        <f t="shared" si="0"/>
        <v>4217.0389</v>
      </c>
      <c r="N6" s="315">
        <f t="shared" si="0"/>
        <v>10940.98</v>
      </c>
      <c r="O6" s="315">
        <f t="shared" si="0"/>
        <v>4864.98</v>
      </c>
      <c r="P6" s="315">
        <f t="shared" si="0"/>
        <v>10</v>
      </c>
      <c r="Q6" s="315">
        <f t="shared" si="0"/>
        <v>54</v>
      </c>
      <c r="R6" s="315">
        <f t="shared" si="0"/>
        <v>601</v>
      </c>
      <c r="S6" s="315">
        <f t="shared" si="0"/>
        <v>2114</v>
      </c>
      <c r="T6" s="315">
        <f t="shared" si="0"/>
        <v>20</v>
      </c>
      <c r="U6" s="315">
        <f t="shared" si="0"/>
        <v>0</v>
      </c>
      <c r="V6" s="315">
        <f t="shared" si="0"/>
        <v>167</v>
      </c>
      <c r="W6" s="315">
        <f t="shared" si="0"/>
        <v>50</v>
      </c>
      <c r="X6" s="315">
        <f t="shared" si="0"/>
        <v>3060</v>
      </c>
      <c r="Y6" s="315">
        <f t="shared" si="0"/>
        <v>13264</v>
      </c>
      <c r="Z6" s="315">
        <f t="shared" si="0"/>
        <v>9989</v>
      </c>
      <c r="AA6" s="315">
        <f t="shared" si="0"/>
        <v>3229</v>
      </c>
      <c r="AB6" s="315">
        <f t="shared" si="0"/>
        <v>46</v>
      </c>
      <c r="AC6" s="315">
        <f t="shared" si="0"/>
        <v>1060</v>
      </c>
      <c r="AD6" s="315">
        <f t="shared" si="0"/>
        <v>1060</v>
      </c>
      <c r="AE6" s="315">
        <f t="shared" si="0"/>
        <v>0</v>
      </c>
      <c r="AF6" s="315">
        <f t="shared" si="0"/>
        <v>951</v>
      </c>
      <c r="AG6" s="315">
        <f t="shared" si="0"/>
        <v>0</v>
      </c>
      <c r="AH6" s="315">
        <f t="shared" si="0"/>
        <v>103</v>
      </c>
      <c r="AI6" s="315">
        <f t="shared" si="0"/>
        <v>848</v>
      </c>
      <c r="AJ6" s="315">
        <f t="shared" si="0"/>
        <v>50</v>
      </c>
      <c r="AK6" s="315">
        <f t="shared" si="0"/>
        <v>50</v>
      </c>
      <c r="AL6" s="315">
        <f t="shared" si="0"/>
        <v>0</v>
      </c>
      <c r="AM6" s="315">
        <f t="shared" si="0"/>
        <v>2322</v>
      </c>
      <c r="AN6" s="315">
        <f t="shared" si="0"/>
        <v>2322</v>
      </c>
      <c r="AO6" s="315">
        <f t="shared" si="0"/>
        <v>15972</v>
      </c>
      <c r="AP6" s="315">
        <f t="shared" si="0"/>
        <v>300</v>
      </c>
      <c r="AQ6" s="315">
        <f t="shared" si="0"/>
        <v>6332</v>
      </c>
      <c r="AR6" s="315">
        <f t="shared" si="0"/>
        <v>0</v>
      </c>
      <c r="AS6" s="315">
        <f t="shared" si="0"/>
        <v>4500</v>
      </c>
      <c r="AT6" s="315">
        <f t="shared" si="0"/>
        <v>712</v>
      </c>
      <c r="AU6" s="315">
        <f t="shared" si="0"/>
        <v>50</v>
      </c>
      <c r="AV6" s="315">
        <f t="shared" si="0"/>
        <v>4078</v>
      </c>
      <c r="AW6" s="315">
        <f t="shared" si="0"/>
        <v>0</v>
      </c>
      <c r="AX6" s="315">
        <f t="shared" si="0"/>
        <v>0</v>
      </c>
      <c r="AY6" s="315">
        <f t="shared" si="0"/>
        <v>0</v>
      </c>
      <c r="AZ6" s="315">
        <f t="shared" si="0"/>
        <v>0</v>
      </c>
      <c r="BA6" s="315">
        <f t="shared" si="0"/>
        <v>0</v>
      </c>
      <c r="BB6" s="315">
        <f t="shared" si="0"/>
        <v>0</v>
      </c>
      <c r="BC6" s="315">
        <f t="shared" si="0"/>
        <v>0</v>
      </c>
      <c r="BD6" s="315">
        <f t="shared" si="0"/>
        <v>491</v>
      </c>
      <c r="BE6" s="315">
        <f t="shared" si="0"/>
        <v>491</v>
      </c>
      <c r="BF6" s="315">
        <f t="shared" si="0"/>
        <v>661</v>
      </c>
      <c r="BG6" s="315">
        <f t="shared" si="0"/>
        <v>661</v>
      </c>
      <c r="BH6" s="185"/>
    </row>
    <row r="7" ht="21" customHeight="1" spans="1:60">
      <c r="A7" s="265" t="s">
        <v>168</v>
      </c>
      <c r="B7" s="315">
        <f t="shared" ref="B7:B23" si="1">C7+H7+N7+Y7+AF7+AJ7+AM7+AO7+AC7+BD7+BF7</f>
        <v>9089</v>
      </c>
      <c r="C7" s="316">
        <f t="shared" ref="C7:C23" si="2">D7+E7+F7+G7</f>
        <v>2941</v>
      </c>
      <c r="D7" s="316">
        <v>1522</v>
      </c>
      <c r="E7" s="316">
        <v>497</v>
      </c>
      <c r="F7" s="316">
        <v>152</v>
      </c>
      <c r="G7" s="316">
        <v>770</v>
      </c>
      <c r="H7" s="316">
        <f t="shared" ref="H7:H23" si="3">I7+J7+K7+L7+M7</f>
        <v>1100</v>
      </c>
      <c r="I7" s="316"/>
      <c r="J7" s="316"/>
      <c r="K7" s="316"/>
      <c r="L7" s="316">
        <v>1</v>
      </c>
      <c r="M7" s="316">
        <v>1099</v>
      </c>
      <c r="N7" s="316">
        <f t="shared" ref="N7:N23" si="4">O7+P7+Q7+R7+S7+T7+U7+V7+W7+X7</f>
        <v>2903</v>
      </c>
      <c r="O7" s="316">
        <v>1572</v>
      </c>
      <c r="P7" s="316">
        <v>7</v>
      </c>
      <c r="Q7" s="316">
        <v>22</v>
      </c>
      <c r="R7" s="316">
        <v>26</v>
      </c>
      <c r="S7" s="316">
        <v>566</v>
      </c>
      <c r="T7" s="316">
        <v>7</v>
      </c>
      <c r="U7" s="316"/>
      <c r="V7" s="316">
        <v>53</v>
      </c>
      <c r="W7" s="316">
        <v>34</v>
      </c>
      <c r="X7" s="316">
        <v>616</v>
      </c>
      <c r="Y7" s="316">
        <f t="shared" ref="Y7:Y23" si="5">Z7+AA7+AB7</f>
        <v>124</v>
      </c>
      <c r="Z7" s="316">
        <v>114</v>
      </c>
      <c r="AA7" s="316">
        <v>10</v>
      </c>
      <c r="AB7" s="316"/>
      <c r="AC7" s="316">
        <f t="shared" ref="AC7:AC23" si="6">AD7+AE7</f>
        <v>0</v>
      </c>
      <c r="AD7" s="316"/>
      <c r="AE7" s="316"/>
      <c r="AF7" s="316">
        <f t="shared" ref="AF7:AF23" si="7">AG7+AH7+AI7</f>
        <v>300</v>
      </c>
      <c r="AG7" s="316"/>
      <c r="AH7" s="316"/>
      <c r="AI7" s="316">
        <v>300</v>
      </c>
      <c r="AJ7" s="316">
        <f t="shared" ref="AJ7:AJ23" si="8">AK7+AL7</f>
        <v>0</v>
      </c>
      <c r="AK7" s="316"/>
      <c r="AL7" s="316"/>
      <c r="AM7" s="316">
        <f t="shared" ref="AM7:AM23" si="9">AN7</f>
        <v>0</v>
      </c>
      <c r="AN7" s="316"/>
      <c r="AO7" s="316">
        <f t="shared" ref="AO7:AO23" si="10">AP7+AQ7+AR7+AS7+AT7+AU7+AV7</f>
        <v>1721</v>
      </c>
      <c r="AP7" s="316"/>
      <c r="AQ7" s="321"/>
      <c r="AR7" s="321"/>
      <c r="AS7" s="321"/>
      <c r="AT7" s="321">
        <f>3+236+50+182</f>
        <v>471</v>
      </c>
      <c r="AU7" s="321"/>
      <c r="AV7" s="316">
        <v>1250</v>
      </c>
      <c r="AW7" s="316">
        <f t="shared" ref="AW7:AW23" si="11">AY7+AZ7+BA7+BB7+BC7</f>
        <v>0</v>
      </c>
      <c r="AX7" s="316"/>
      <c r="AY7" s="321"/>
      <c r="AZ7" s="321"/>
      <c r="BA7" s="321"/>
      <c r="BB7" s="321"/>
      <c r="BC7" s="316"/>
      <c r="BD7" s="316">
        <f t="shared" ref="BD7:BD23" si="12">BE7</f>
        <v>0</v>
      </c>
      <c r="BE7" s="316"/>
      <c r="BF7" s="316">
        <f t="shared" ref="BF7:BF23" si="13">BG7</f>
        <v>0</v>
      </c>
      <c r="BG7" s="316"/>
      <c r="BH7" s="185"/>
    </row>
    <row r="8" ht="21" customHeight="1" spans="1:60">
      <c r="A8" s="265" t="s">
        <v>207</v>
      </c>
      <c r="B8" s="315">
        <f t="shared" si="1"/>
        <v>33</v>
      </c>
      <c r="C8" s="316">
        <f t="shared" si="2"/>
        <v>0</v>
      </c>
      <c r="D8" s="316"/>
      <c r="E8" s="316"/>
      <c r="F8" s="316"/>
      <c r="G8" s="316"/>
      <c r="H8" s="316">
        <f t="shared" si="3"/>
        <v>0</v>
      </c>
      <c r="I8" s="316"/>
      <c r="J8" s="316"/>
      <c r="K8" s="316"/>
      <c r="L8" s="316"/>
      <c r="M8" s="316"/>
      <c r="N8" s="316">
        <f t="shared" si="4"/>
        <v>3</v>
      </c>
      <c r="O8" s="316">
        <v>3</v>
      </c>
      <c r="P8" s="316"/>
      <c r="Q8" s="316"/>
      <c r="R8" s="316"/>
      <c r="S8" s="316"/>
      <c r="T8" s="316"/>
      <c r="U8" s="316"/>
      <c r="V8" s="316"/>
      <c r="W8" s="316"/>
      <c r="X8" s="316"/>
      <c r="Y8" s="316">
        <f t="shared" si="5"/>
        <v>0</v>
      </c>
      <c r="Z8" s="316"/>
      <c r="AA8" s="316"/>
      <c r="AB8" s="316"/>
      <c r="AC8" s="316">
        <f t="shared" si="6"/>
        <v>0</v>
      </c>
      <c r="AD8" s="316"/>
      <c r="AE8" s="316"/>
      <c r="AF8" s="316">
        <f t="shared" si="7"/>
        <v>0</v>
      </c>
      <c r="AG8" s="316"/>
      <c r="AH8" s="316"/>
      <c r="AI8" s="316"/>
      <c r="AJ8" s="316">
        <f t="shared" si="8"/>
        <v>0</v>
      </c>
      <c r="AK8" s="316"/>
      <c r="AL8" s="316"/>
      <c r="AM8" s="316">
        <f t="shared" si="9"/>
        <v>0</v>
      </c>
      <c r="AN8" s="316"/>
      <c r="AO8" s="316">
        <f t="shared" si="10"/>
        <v>30</v>
      </c>
      <c r="AP8" s="316"/>
      <c r="AQ8" s="321"/>
      <c r="AR8" s="321"/>
      <c r="AS8" s="321"/>
      <c r="AT8" s="321"/>
      <c r="AU8" s="321"/>
      <c r="AV8" s="316">
        <v>30</v>
      </c>
      <c r="AW8" s="316">
        <f t="shared" si="11"/>
        <v>0</v>
      </c>
      <c r="AX8" s="316"/>
      <c r="AY8" s="321"/>
      <c r="AZ8" s="321"/>
      <c r="BA8" s="321"/>
      <c r="BB8" s="321"/>
      <c r="BC8" s="316"/>
      <c r="BD8" s="316">
        <f t="shared" si="12"/>
        <v>0</v>
      </c>
      <c r="BE8" s="316"/>
      <c r="BF8" s="316">
        <f t="shared" si="13"/>
        <v>0</v>
      </c>
      <c r="BG8" s="316"/>
      <c r="BH8" s="185"/>
    </row>
    <row r="9" ht="21" customHeight="1" spans="1:60">
      <c r="A9" s="265" t="s">
        <v>211</v>
      </c>
      <c r="B9" s="315">
        <f t="shared" si="1"/>
        <v>4032</v>
      </c>
      <c r="C9" s="316">
        <f t="shared" si="2"/>
        <v>2350</v>
      </c>
      <c r="D9" s="316">
        <v>1513</v>
      </c>
      <c r="E9" s="316">
        <v>280</v>
      </c>
      <c r="F9" s="316">
        <v>68</v>
      </c>
      <c r="G9" s="316">
        <v>489</v>
      </c>
      <c r="H9" s="316">
        <f t="shared" si="3"/>
        <v>3</v>
      </c>
      <c r="I9" s="316">
        <v>3</v>
      </c>
      <c r="J9" s="316"/>
      <c r="K9" s="316"/>
      <c r="L9" s="316"/>
      <c r="M9" s="316"/>
      <c r="N9" s="316">
        <f t="shared" si="4"/>
        <v>1289</v>
      </c>
      <c r="O9" s="316">
        <v>767</v>
      </c>
      <c r="P9" s="316"/>
      <c r="Q9" s="316">
        <v>2</v>
      </c>
      <c r="R9" s="316">
        <v>20</v>
      </c>
      <c r="S9" s="316">
        <f>80+7</f>
        <v>87</v>
      </c>
      <c r="T9" s="316"/>
      <c r="U9" s="316"/>
      <c r="V9" s="316">
        <f>40+4</f>
        <v>44</v>
      </c>
      <c r="W9" s="316">
        <v>14</v>
      </c>
      <c r="X9" s="316">
        <f>109+246</f>
        <v>355</v>
      </c>
      <c r="Y9" s="316">
        <f t="shared" si="5"/>
        <v>0</v>
      </c>
      <c r="Z9" s="316"/>
      <c r="AA9" s="316"/>
      <c r="AB9" s="316"/>
      <c r="AC9" s="316">
        <f t="shared" si="6"/>
        <v>0</v>
      </c>
      <c r="AD9" s="316"/>
      <c r="AE9" s="316"/>
      <c r="AF9" s="316">
        <f t="shared" si="7"/>
        <v>0</v>
      </c>
      <c r="AG9" s="316"/>
      <c r="AH9" s="316"/>
      <c r="AI9" s="316"/>
      <c r="AJ9" s="316">
        <f t="shared" si="8"/>
        <v>0</v>
      </c>
      <c r="AK9" s="316"/>
      <c r="AL9" s="316"/>
      <c r="AM9" s="316">
        <f t="shared" si="9"/>
        <v>0</v>
      </c>
      <c r="AN9" s="316"/>
      <c r="AO9" s="316">
        <f t="shared" si="10"/>
        <v>390</v>
      </c>
      <c r="AP9" s="316"/>
      <c r="AQ9" s="321">
        <v>51</v>
      </c>
      <c r="AR9" s="321"/>
      <c r="AS9" s="321"/>
      <c r="AT9" s="321">
        <v>41</v>
      </c>
      <c r="AU9" s="321">
        <v>50</v>
      </c>
      <c r="AV9" s="316">
        <v>248</v>
      </c>
      <c r="AW9" s="316">
        <f t="shared" si="11"/>
        <v>0</v>
      </c>
      <c r="AX9" s="316"/>
      <c r="AY9" s="321"/>
      <c r="AZ9" s="321"/>
      <c r="BA9" s="321"/>
      <c r="BB9" s="321"/>
      <c r="BC9" s="316"/>
      <c r="BD9" s="316">
        <f t="shared" si="12"/>
        <v>0</v>
      </c>
      <c r="BE9" s="316"/>
      <c r="BF9" s="316">
        <f t="shared" si="13"/>
        <v>0</v>
      </c>
      <c r="BG9" s="316"/>
      <c r="BH9" s="185"/>
    </row>
    <row r="10" ht="21" customHeight="1" spans="1:60">
      <c r="A10" s="265" t="s">
        <v>225</v>
      </c>
      <c r="B10" s="315">
        <f t="shared" si="1"/>
        <v>14620</v>
      </c>
      <c r="C10" s="316">
        <f t="shared" si="2"/>
        <v>54</v>
      </c>
      <c r="D10" s="316">
        <v>37</v>
      </c>
      <c r="E10" s="316">
        <v>11</v>
      </c>
      <c r="F10" s="316">
        <v>4</v>
      </c>
      <c r="G10" s="316">
        <v>2</v>
      </c>
      <c r="H10" s="316">
        <f t="shared" si="3"/>
        <v>758</v>
      </c>
      <c r="I10" s="316">
        <v>207</v>
      </c>
      <c r="J10" s="316">
        <v>1</v>
      </c>
      <c r="K10" s="316"/>
      <c r="L10" s="316"/>
      <c r="M10" s="316">
        <v>550</v>
      </c>
      <c r="N10" s="316">
        <f t="shared" si="4"/>
        <v>469</v>
      </c>
      <c r="O10" s="316">
        <v>388</v>
      </c>
      <c r="P10" s="316"/>
      <c r="Q10" s="316"/>
      <c r="R10" s="316"/>
      <c r="S10" s="316"/>
      <c r="T10" s="316"/>
      <c r="U10" s="316"/>
      <c r="V10" s="316"/>
      <c r="W10" s="316"/>
      <c r="X10" s="316">
        <v>81</v>
      </c>
      <c r="Y10" s="316">
        <f t="shared" si="5"/>
        <v>12279</v>
      </c>
      <c r="Z10" s="316">
        <v>9163</v>
      </c>
      <c r="AA10" s="316">
        <f>2624+492-46</f>
        <v>3070</v>
      </c>
      <c r="AB10" s="316">
        <v>46</v>
      </c>
      <c r="AC10" s="316">
        <f t="shared" si="6"/>
        <v>1060</v>
      </c>
      <c r="AD10" s="316">
        <v>1060</v>
      </c>
      <c r="AE10" s="316"/>
      <c r="AF10" s="316">
        <f t="shared" si="7"/>
        <v>0</v>
      </c>
      <c r="AG10" s="316"/>
      <c r="AH10" s="316"/>
      <c r="AI10" s="316"/>
      <c r="AJ10" s="316">
        <f t="shared" si="8"/>
        <v>0</v>
      </c>
      <c r="AK10" s="316"/>
      <c r="AL10" s="316"/>
      <c r="AM10" s="316">
        <f t="shared" si="9"/>
        <v>0</v>
      </c>
      <c r="AN10" s="316"/>
      <c r="AO10" s="316">
        <f t="shared" si="10"/>
        <v>0</v>
      </c>
      <c r="AP10" s="316"/>
      <c r="AQ10" s="321"/>
      <c r="AR10" s="321"/>
      <c r="AS10" s="321"/>
      <c r="AT10" s="321"/>
      <c r="AU10" s="321"/>
      <c r="AV10" s="316"/>
      <c r="AW10" s="316">
        <f t="shared" si="11"/>
        <v>0</v>
      </c>
      <c r="AX10" s="316"/>
      <c r="AY10" s="321"/>
      <c r="AZ10" s="321"/>
      <c r="BA10" s="321"/>
      <c r="BB10" s="321"/>
      <c r="BC10" s="316"/>
      <c r="BD10" s="316">
        <f t="shared" si="12"/>
        <v>0</v>
      </c>
      <c r="BE10" s="316"/>
      <c r="BF10" s="316">
        <f t="shared" si="13"/>
        <v>0</v>
      </c>
      <c r="BG10" s="316"/>
      <c r="BH10" s="185"/>
    </row>
    <row r="11" ht="21" customHeight="1" spans="1:60">
      <c r="A11" s="265" t="s">
        <v>241</v>
      </c>
      <c r="B11" s="315">
        <f t="shared" si="1"/>
        <v>0</v>
      </c>
      <c r="C11" s="316">
        <f t="shared" si="2"/>
        <v>0</v>
      </c>
      <c r="D11" s="316"/>
      <c r="E11" s="316"/>
      <c r="F11" s="316"/>
      <c r="G11" s="316"/>
      <c r="H11" s="316">
        <f t="shared" si="3"/>
        <v>0</v>
      </c>
      <c r="I11" s="316"/>
      <c r="J11" s="316"/>
      <c r="K11" s="316"/>
      <c r="L11" s="316"/>
      <c r="M11" s="316"/>
      <c r="N11" s="316">
        <f t="shared" si="4"/>
        <v>0</v>
      </c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>
        <f t="shared" si="5"/>
        <v>0</v>
      </c>
      <c r="Z11" s="316"/>
      <c r="AA11" s="316"/>
      <c r="AB11" s="316"/>
      <c r="AC11" s="316">
        <f t="shared" si="6"/>
        <v>0</v>
      </c>
      <c r="AD11" s="316"/>
      <c r="AE11" s="316"/>
      <c r="AF11" s="316">
        <f t="shared" si="7"/>
        <v>0</v>
      </c>
      <c r="AG11" s="316"/>
      <c r="AH11" s="316"/>
      <c r="AI11" s="316"/>
      <c r="AJ11" s="316">
        <f t="shared" si="8"/>
        <v>0</v>
      </c>
      <c r="AK11" s="316"/>
      <c r="AL11" s="316"/>
      <c r="AM11" s="316">
        <f t="shared" si="9"/>
        <v>0</v>
      </c>
      <c r="AN11" s="316"/>
      <c r="AO11" s="316">
        <f t="shared" si="10"/>
        <v>0</v>
      </c>
      <c r="AP11" s="316"/>
      <c r="AQ11" s="321"/>
      <c r="AR11" s="321"/>
      <c r="AS11" s="321"/>
      <c r="AT11" s="321"/>
      <c r="AU11" s="321"/>
      <c r="AV11" s="316"/>
      <c r="AW11" s="316">
        <f t="shared" si="11"/>
        <v>0</v>
      </c>
      <c r="AX11" s="316"/>
      <c r="AY11" s="321"/>
      <c r="AZ11" s="321"/>
      <c r="BA11" s="321"/>
      <c r="BB11" s="321"/>
      <c r="BC11" s="316"/>
      <c r="BD11" s="316">
        <f t="shared" si="12"/>
        <v>0</v>
      </c>
      <c r="BE11" s="316"/>
      <c r="BF11" s="316">
        <f t="shared" si="13"/>
        <v>0</v>
      </c>
      <c r="BG11" s="316"/>
      <c r="BH11" s="185"/>
    </row>
    <row r="12" ht="21" customHeight="1" spans="1:60">
      <c r="A12" s="265" t="s">
        <v>244</v>
      </c>
      <c r="B12" s="315">
        <f t="shared" si="1"/>
        <v>471</v>
      </c>
      <c r="C12" s="316">
        <f t="shared" si="2"/>
        <v>0</v>
      </c>
      <c r="D12" s="316"/>
      <c r="E12" s="316"/>
      <c r="F12" s="316"/>
      <c r="G12" s="316"/>
      <c r="H12" s="316">
        <f t="shared" si="3"/>
        <v>3</v>
      </c>
      <c r="I12" s="316">
        <v>3</v>
      </c>
      <c r="J12" s="316"/>
      <c r="K12" s="316"/>
      <c r="L12" s="316"/>
      <c r="M12" s="316"/>
      <c r="N12" s="316">
        <f t="shared" si="4"/>
        <v>463</v>
      </c>
      <c r="O12" s="316">
        <f>3+15+125</f>
        <v>143</v>
      </c>
      <c r="P12" s="316"/>
      <c r="Q12" s="316"/>
      <c r="R12" s="316"/>
      <c r="S12" s="316">
        <f>105+70</f>
        <v>175</v>
      </c>
      <c r="T12" s="316"/>
      <c r="U12" s="316"/>
      <c r="V12" s="316"/>
      <c r="W12" s="316"/>
      <c r="X12" s="316">
        <f>145</f>
        <v>145</v>
      </c>
      <c r="Y12" s="316">
        <f t="shared" si="5"/>
        <v>0</v>
      </c>
      <c r="Z12" s="316"/>
      <c r="AA12" s="316"/>
      <c r="AB12" s="316"/>
      <c r="AC12" s="316">
        <f t="shared" si="6"/>
        <v>0</v>
      </c>
      <c r="AD12" s="316"/>
      <c r="AE12" s="316"/>
      <c r="AF12" s="316">
        <f t="shared" si="7"/>
        <v>0</v>
      </c>
      <c r="AG12" s="316"/>
      <c r="AH12" s="316"/>
      <c r="AI12" s="316"/>
      <c r="AJ12" s="316">
        <f t="shared" si="8"/>
        <v>0</v>
      </c>
      <c r="AK12" s="316"/>
      <c r="AL12" s="316"/>
      <c r="AM12" s="316">
        <f t="shared" si="9"/>
        <v>0</v>
      </c>
      <c r="AN12" s="316"/>
      <c r="AO12" s="316">
        <f t="shared" si="10"/>
        <v>5</v>
      </c>
      <c r="AP12" s="316"/>
      <c r="AQ12" s="321">
        <v>5</v>
      </c>
      <c r="AR12" s="321"/>
      <c r="AS12" s="321"/>
      <c r="AT12" s="321"/>
      <c r="AU12" s="321"/>
      <c r="AV12" s="316"/>
      <c r="AW12" s="316">
        <f t="shared" si="11"/>
        <v>0</v>
      </c>
      <c r="AX12" s="316"/>
      <c r="AY12" s="321"/>
      <c r="AZ12" s="321"/>
      <c r="BA12" s="321"/>
      <c r="BB12" s="321"/>
      <c r="BC12" s="316"/>
      <c r="BD12" s="316">
        <f t="shared" si="12"/>
        <v>0</v>
      </c>
      <c r="BE12" s="316"/>
      <c r="BF12" s="316">
        <f t="shared" si="13"/>
        <v>0</v>
      </c>
      <c r="BG12" s="316"/>
      <c r="BH12" s="185"/>
    </row>
    <row r="13" ht="21" customHeight="1" spans="1:60">
      <c r="A13" s="265" t="s">
        <v>257</v>
      </c>
      <c r="B13" s="315">
        <f t="shared" si="1"/>
        <v>7612.0389</v>
      </c>
      <c r="C13" s="316">
        <f t="shared" si="2"/>
        <v>130</v>
      </c>
      <c r="D13" s="316">
        <v>89</v>
      </c>
      <c r="E13" s="316">
        <v>30</v>
      </c>
      <c r="F13" s="316">
        <v>9</v>
      </c>
      <c r="G13" s="316">
        <v>2</v>
      </c>
      <c r="H13" s="316">
        <f t="shared" si="3"/>
        <v>5996.0389</v>
      </c>
      <c r="I13" s="316">
        <v>4671</v>
      </c>
      <c r="J13" s="316"/>
      <c r="K13" s="316"/>
      <c r="L13" s="316"/>
      <c r="M13" s="316">
        <f>575.0389+750</f>
        <v>1325.0389</v>
      </c>
      <c r="N13" s="316">
        <f t="shared" si="4"/>
        <v>1026</v>
      </c>
      <c r="O13" s="316">
        <v>748</v>
      </c>
      <c r="P13" s="316"/>
      <c r="Q13" s="316"/>
      <c r="R13" s="316"/>
      <c r="S13" s="316"/>
      <c r="T13" s="316"/>
      <c r="U13" s="316"/>
      <c r="V13" s="316"/>
      <c r="W13" s="316"/>
      <c r="X13" s="316">
        <v>278</v>
      </c>
      <c r="Y13" s="316">
        <f t="shared" si="5"/>
        <v>0</v>
      </c>
      <c r="Z13" s="316"/>
      <c r="AA13" s="316"/>
      <c r="AB13" s="316"/>
      <c r="AC13" s="316">
        <f t="shared" si="6"/>
        <v>0</v>
      </c>
      <c r="AD13" s="316"/>
      <c r="AE13" s="316"/>
      <c r="AF13" s="316">
        <f t="shared" si="7"/>
        <v>0</v>
      </c>
      <c r="AG13" s="316"/>
      <c r="AH13" s="316"/>
      <c r="AI13" s="316"/>
      <c r="AJ13" s="316">
        <f t="shared" si="8"/>
        <v>0</v>
      </c>
      <c r="AK13" s="316"/>
      <c r="AL13" s="316"/>
      <c r="AM13" s="316">
        <f t="shared" si="9"/>
        <v>0</v>
      </c>
      <c r="AN13" s="316"/>
      <c r="AO13" s="316">
        <f t="shared" si="10"/>
        <v>0</v>
      </c>
      <c r="AP13" s="316"/>
      <c r="AQ13" s="321"/>
      <c r="AR13" s="321"/>
      <c r="AS13" s="321"/>
      <c r="AT13" s="321"/>
      <c r="AU13" s="321"/>
      <c r="AV13" s="316"/>
      <c r="AW13" s="316">
        <f t="shared" si="11"/>
        <v>0</v>
      </c>
      <c r="AX13" s="316"/>
      <c r="AY13" s="321"/>
      <c r="AZ13" s="321"/>
      <c r="BA13" s="321"/>
      <c r="BB13" s="321"/>
      <c r="BC13" s="316"/>
      <c r="BD13" s="316">
        <f t="shared" si="12"/>
        <v>460</v>
      </c>
      <c r="BE13" s="316">
        <v>460</v>
      </c>
      <c r="BF13" s="316">
        <f t="shared" si="13"/>
        <v>0</v>
      </c>
      <c r="BG13" s="316"/>
      <c r="BH13" s="185"/>
    </row>
    <row r="14" ht="21" customHeight="1" spans="1:60">
      <c r="A14" s="265" t="s">
        <v>306</v>
      </c>
      <c r="B14" s="315">
        <f t="shared" si="1"/>
        <v>1231</v>
      </c>
      <c r="C14" s="316">
        <f t="shared" si="2"/>
        <v>62</v>
      </c>
      <c r="D14" s="316">
        <v>38</v>
      </c>
      <c r="E14" s="316">
        <v>18</v>
      </c>
      <c r="F14" s="316">
        <v>4</v>
      </c>
      <c r="G14" s="316">
        <v>2</v>
      </c>
      <c r="H14" s="316">
        <f t="shared" si="3"/>
        <v>259</v>
      </c>
      <c r="I14" s="316">
        <f>224-6</f>
        <v>218</v>
      </c>
      <c r="J14" s="316"/>
      <c r="K14" s="316"/>
      <c r="L14" s="316"/>
      <c r="M14" s="316">
        <v>41</v>
      </c>
      <c r="N14" s="316">
        <f t="shared" si="4"/>
        <v>292</v>
      </c>
      <c r="O14" s="316">
        <v>78</v>
      </c>
      <c r="P14" s="316">
        <v>1</v>
      </c>
      <c r="Q14" s="316"/>
      <c r="R14" s="316"/>
      <c r="S14" s="316">
        <v>69</v>
      </c>
      <c r="T14" s="316"/>
      <c r="U14" s="316"/>
      <c r="V14" s="316">
        <v>10</v>
      </c>
      <c r="W14" s="316">
        <v>1</v>
      </c>
      <c r="X14" s="316">
        <v>133</v>
      </c>
      <c r="Y14" s="316">
        <f t="shared" si="5"/>
        <v>587</v>
      </c>
      <c r="Z14" s="316">
        <v>587</v>
      </c>
      <c r="AA14" s="316"/>
      <c r="AB14" s="316"/>
      <c r="AC14" s="316">
        <f t="shared" si="6"/>
        <v>0</v>
      </c>
      <c r="AD14" s="316"/>
      <c r="AE14" s="316"/>
      <c r="AF14" s="316">
        <f t="shared" si="7"/>
        <v>0</v>
      </c>
      <c r="AG14" s="316"/>
      <c r="AH14" s="316"/>
      <c r="AI14" s="316"/>
      <c r="AJ14" s="316">
        <f t="shared" si="8"/>
        <v>0</v>
      </c>
      <c r="AK14" s="316"/>
      <c r="AL14" s="316"/>
      <c r="AM14" s="316">
        <f t="shared" si="9"/>
        <v>0</v>
      </c>
      <c r="AN14" s="316"/>
      <c r="AO14" s="316">
        <f t="shared" si="10"/>
        <v>0</v>
      </c>
      <c r="AP14" s="316"/>
      <c r="AQ14" s="321"/>
      <c r="AR14" s="321"/>
      <c r="AS14" s="321"/>
      <c r="AT14" s="321"/>
      <c r="AU14" s="321"/>
      <c r="AV14" s="316"/>
      <c r="AW14" s="316">
        <f t="shared" si="11"/>
        <v>0</v>
      </c>
      <c r="AX14" s="316"/>
      <c r="AY14" s="321"/>
      <c r="AZ14" s="321"/>
      <c r="BA14" s="321"/>
      <c r="BB14" s="321"/>
      <c r="BC14" s="316"/>
      <c r="BD14" s="316">
        <f t="shared" si="12"/>
        <v>31</v>
      </c>
      <c r="BE14" s="316">
        <v>31</v>
      </c>
      <c r="BF14" s="316">
        <f t="shared" si="13"/>
        <v>0</v>
      </c>
      <c r="BG14" s="316"/>
      <c r="BH14" s="185"/>
    </row>
    <row r="15" ht="21" customHeight="1" spans="1:60">
      <c r="A15" s="265" t="s">
        <v>331</v>
      </c>
      <c r="B15" s="315">
        <f t="shared" si="1"/>
        <v>3580</v>
      </c>
      <c r="C15" s="316">
        <f t="shared" si="2"/>
        <v>0</v>
      </c>
      <c r="D15" s="316"/>
      <c r="E15" s="316"/>
      <c r="F15" s="316"/>
      <c r="G15" s="316"/>
      <c r="H15" s="316">
        <f t="shared" si="3"/>
        <v>559</v>
      </c>
      <c r="I15" s="316"/>
      <c r="J15" s="316"/>
      <c r="K15" s="316"/>
      <c r="L15" s="316"/>
      <c r="M15" s="316">
        <v>559</v>
      </c>
      <c r="N15" s="316">
        <f t="shared" si="4"/>
        <v>1171</v>
      </c>
      <c r="O15" s="316">
        <v>683</v>
      </c>
      <c r="P15" s="316"/>
      <c r="Q15" s="316"/>
      <c r="R15" s="316"/>
      <c r="S15" s="316">
        <v>120</v>
      </c>
      <c r="T15" s="316">
        <v>13</v>
      </c>
      <c r="U15" s="316"/>
      <c r="V15" s="316">
        <v>58</v>
      </c>
      <c r="W15" s="316"/>
      <c r="X15" s="316">
        <f>29+268</f>
        <v>297</v>
      </c>
      <c r="Y15" s="316">
        <f t="shared" si="5"/>
        <v>10</v>
      </c>
      <c r="Z15" s="316"/>
      <c r="AA15" s="316">
        <v>10</v>
      </c>
      <c r="AB15" s="316"/>
      <c r="AC15" s="316">
        <f t="shared" si="6"/>
        <v>0</v>
      </c>
      <c r="AD15" s="316"/>
      <c r="AE15" s="316"/>
      <c r="AF15" s="316">
        <f t="shared" si="7"/>
        <v>0</v>
      </c>
      <c r="AG15" s="316"/>
      <c r="AH15" s="316"/>
      <c r="AI15" s="316"/>
      <c r="AJ15" s="316">
        <f t="shared" si="8"/>
        <v>0</v>
      </c>
      <c r="AK15" s="316"/>
      <c r="AL15" s="316"/>
      <c r="AM15" s="316">
        <f t="shared" si="9"/>
        <v>0</v>
      </c>
      <c r="AN15" s="316"/>
      <c r="AO15" s="316">
        <f t="shared" si="10"/>
        <v>1840</v>
      </c>
      <c r="AP15" s="316"/>
      <c r="AQ15" s="321">
        <f>400+680</f>
        <v>1080</v>
      </c>
      <c r="AR15" s="321"/>
      <c r="AS15" s="321"/>
      <c r="AT15" s="321"/>
      <c r="AU15" s="321"/>
      <c r="AV15" s="316">
        <v>760</v>
      </c>
      <c r="AW15" s="316">
        <f t="shared" si="11"/>
        <v>0</v>
      </c>
      <c r="AX15" s="316"/>
      <c r="AY15" s="321"/>
      <c r="AZ15" s="321"/>
      <c r="BA15" s="321"/>
      <c r="BB15" s="321"/>
      <c r="BC15" s="316"/>
      <c r="BD15" s="316">
        <f t="shared" si="12"/>
        <v>0</v>
      </c>
      <c r="BE15" s="316"/>
      <c r="BF15" s="316">
        <f t="shared" si="13"/>
        <v>0</v>
      </c>
      <c r="BG15" s="316"/>
      <c r="BH15" s="185"/>
    </row>
    <row r="16" ht="21" customHeight="1" spans="1:60">
      <c r="A16" s="265" t="s">
        <v>341</v>
      </c>
      <c r="B16" s="315">
        <f t="shared" si="1"/>
        <v>11957</v>
      </c>
      <c r="C16" s="316">
        <f t="shared" si="2"/>
        <v>578</v>
      </c>
      <c r="D16" s="316">
        <v>255</v>
      </c>
      <c r="E16" s="316">
        <v>94</v>
      </c>
      <c r="F16" s="316">
        <v>26</v>
      </c>
      <c r="G16" s="316">
        <v>203</v>
      </c>
      <c r="H16" s="316">
        <f t="shared" si="3"/>
        <v>300</v>
      </c>
      <c r="I16" s="316"/>
      <c r="J16" s="316"/>
      <c r="K16" s="316"/>
      <c r="L16" s="316"/>
      <c r="M16" s="316">
        <v>300</v>
      </c>
      <c r="N16" s="316">
        <f t="shared" si="4"/>
        <v>2320</v>
      </c>
      <c r="O16" s="316">
        <v>149</v>
      </c>
      <c r="P16" s="316"/>
      <c r="Q16" s="316"/>
      <c r="R16" s="316">
        <v>500</v>
      </c>
      <c r="S16" s="316">
        <v>1002</v>
      </c>
      <c r="T16" s="316"/>
      <c r="U16" s="316"/>
      <c r="V16" s="316">
        <v>2</v>
      </c>
      <c r="W16" s="316"/>
      <c r="X16" s="316">
        <v>667</v>
      </c>
      <c r="Y16" s="316">
        <f t="shared" si="5"/>
        <v>0</v>
      </c>
      <c r="Z16" s="316"/>
      <c r="AA16" s="316"/>
      <c r="AB16" s="316"/>
      <c r="AC16" s="316">
        <f t="shared" si="6"/>
        <v>0</v>
      </c>
      <c r="AD16" s="316"/>
      <c r="AE16" s="316"/>
      <c r="AF16" s="316">
        <f t="shared" si="7"/>
        <v>0</v>
      </c>
      <c r="AG16" s="316"/>
      <c r="AH16" s="316"/>
      <c r="AI16" s="316"/>
      <c r="AJ16" s="316">
        <f t="shared" si="8"/>
        <v>0</v>
      </c>
      <c r="AK16" s="316"/>
      <c r="AL16" s="316"/>
      <c r="AM16" s="316">
        <f t="shared" si="9"/>
        <v>0</v>
      </c>
      <c r="AN16" s="316"/>
      <c r="AO16" s="316">
        <f t="shared" si="10"/>
        <v>8759</v>
      </c>
      <c r="AP16" s="316"/>
      <c r="AQ16" s="321">
        <v>3257</v>
      </c>
      <c r="AR16" s="321"/>
      <c r="AS16" s="321">
        <v>4500</v>
      </c>
      <c r="AT16" s="321">
        <v>200</v>
      </c>
      <c r="AU16" s="321"/>
      <c r="AV16" s="316">
        <v>802</v>
      </c>
      <c r="AW16" s="316">
        <f t="shared" si="11"/>
        <v>0</v>
      </c>
      <c r="AX16" s="316"/>
      <c r="AY16" s="321"/>
      <c r="AZ16" s="321"/>
      <c r="BA16" s="321"/>
      <c r="BB16" s="321"/>
      <c r="BC16" s="316"/>
      <c r="BD16" s="316">
        <f t="shared" si="12"/>
        <v>0</v>
      </c>
      <c r="BE16" s="316"/>
      <c r="BF16" s="316">
        <f t="shared" si="13"/>
        <v>0</v>
      </c>
      <c r="BG16" s="316"/>
      <c r="BH16" s="185"/>
    </row>
    <row r="17" ht="21" customHeight="1" spans="1:60">
      <c r="A17" s="265" t="s">
        <v>352</v>
      </c>
      <c r="B17" s="315">
        <f t="shared" si="1"/>
        <v>4938</v>
      </c>
      <c r="C17" s="316">
        <f t="shared" si="2"/>
        <v>44</v>
      </c>
      <c r="D17" s="316">
        <v>27</v>
      </c>
      <c r="E17" s="316">
        <v>14</v>
      </c>
      <c r="F17" s="316">
        <v>3</v>
      </c>
      <c r="G17" s="316"/>
      <c r="H17" s="316">
        <f t="shared" si="3"/>
        <v>1185</v>
      </c>
      <c r="I17" s="316">
        <v>502</v>
      </c>
      <c r="J17" s="316"/>
      <c r="K17" s="316">
        <v>340</v>
      </c>
      <c r="L17" s="316"/>
      <c r="M17" s="316">
        <v>343</v>
      </c>
      <c r="N17" s="316">
        <f t="shared" si="4"/>
        <v>549</v>
      </c>
      <c r="O17" s="316">
        <v>244</v>
      </c>
      <c r="P17" s="316">
        <v>2</v>
      </c>
      <c r="Q17" s="316">
        <v>11</v>
      </c>
      <c r="R17" s="316"/>
      <c r="S17" s="316"/>
      <c r="T17" s="316"/>
      <c r="U17" s="316"/>
      <c r="V17" s="316"/>
      <c r="W17" s="316">
        <v>1</v>
      </c>
      <c r="X17" s="316">
        <v>291</v>
      </c>
      <c r="Y17" s="316">
        <f t="shared" si="5"/>
        <v>264</v>
      </c>
      <c r="Z17" s="316">
        <v>125</v>
      </c>
      <c r="AA17" s="316">
        <v>139</v>
      </c>
      <c r="AB17" s="316"/>
      <c r="AC17" s="316">
        <f t="shared" si="6"/>
        <v>0</v>
      </c>
      <c r="AD17" s="316"/>
      <c r="AE17" s="316">
        <v>0</v>
      </c>
      <c r="AF17" s="316">
        <f t="shared" si="7"/>
        <v>0</v>
      </c>
      <c r="AG17" s="316"/>
      <c r="AH17" s="316"/>
      <c r="AI17" s="316"/>
      <c r="AJ17" s="316">
        <f t="shared" si="8"/>
        <v>0</v>
      </c>
      <c r="AK17" s="316"/>
      <c r="AL17" s="316"/>
      <c r="AM17" s="316">
        <f t="shared" si="9"/>
        <v>0</v>
      </c>
      <c r="AN17" s="316"/>
      <c r="AO17" s="316">
        <f t="shared" si="10"/>
        <v>2896</v>
      </c>
      <c r="AP17" s="316"/>
      <c r="AQ17" s="321">
        <f>1000+78+830</f>
        <v>1908</v>
      </c>
      <c r="AR17" s="321"/>
      <c r="AS17" s="321"/>
      <c r="AT17" s="321"/>
      <c r="AU17" s="321"/>
      <c r="AV17" s="316">
        <f>20+610+358</f>
        <v>988</v>
      </c>
      <c r="AW17" s="316">
        <f t="shared" si="11"/>
        <v>0</v>
      </c>
      <c r="AX17" s="316"/>
      <c r="AY17" s="321"/>
      <c r="AZ17" s="321"/>
      <c r="BA17" s="321"/>
      <c r="BB17" s="321"/>
      <c r="BC17" s="316"/>
      <c r="BD17" s="316">
        <f t="shared" si="12"/>
        <v>0</v>
      </c>
      <c r="BE17" s="316"/>
      <c r="BF17" s="316">
        <f t="shared" si="13"/>
        <v>0</v>
      </c>
      <c r="BG17" s="316"/>
      <c r="BH17" s="185"/>
    </row>
    <row r="18" ht="20" customHeight="1" spans="1:60">
      <c r="A18" s="265" t="s">
        <v>382</v>
      </c>
      <c r="B18" s="315">
        <f t="shared" si="1"/>
        <v>31</v>
      </c>
      <c r="C18" s="316">
        <f t="shared" si="2"/>
        <v>0</v>
      </c>
      <c r="D18" s="316"/>
      <c r="E18" s="316"/>
      <c r="F18" s="316"/>
      <c r="G18" s="316"/>
      <c r="H18" s="316">
        <f t="shared" si="3"/>
        <v>0</v>
      </c>
      <c r="I18" s="316"/>
      <c r="J18" s="316"/>
      <c r="K18" s="316"/>
      <c r="L18" s="316"/>
      <c r="M18" s="316"/>
      <c r="N18" s="316">
        <f t="shared" si="4"/>
        <v>0</v>
      </c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>
        <f t="shared" si="5"/>
        <v>0</v>
      </c>
      <c r="Z18" s="316"/>
      <c r="AA18" s="316"/>
      <c r="AB18" s="316"/>
      <c r="AC18" s="316">
        <f t="shared" si="6"/>
        <v>0</v>
      </c>
      <c r="AD18" s="316"/>
      <c r="AE18" s="316"/>
      <c r="AF18" s="316">
        <f t="shared" si="7"/>
        <v>0</v>
      </c>
      <c r="AG18" s="316"/>
      <c r="AH18" s="316"/>
      <c r="AI18" s="316"/>
      <c r="AJ18" s="316">
        <f t="shared" si="8"/>
        <v>0</v>
      </c>
      <c r="AK18" s="316"/>
      <c r="AL18" s="316"/>
      <c r="AM18" s="316">
        <f t="shared" si="9"/>
        <v>0</v>
      </c>
      <c r="AN18" s="316"/>
      <c r="AO18" s="316">
        <f t="shared" si="10"/>
        <v>31</v>
      </c>
      <c r="AP18" s="316"/>
      <c r="AQ18" s="321">
        <v>31</v>
      </c>
      <c r="AR18" s="321"/>
      <c r="AS18" s="321"/>
      <c r="AT18" s="321"/>
      <c r="AU18" s="321"/>
      <c r="AV18" s="316"/>
      <c r="AW18" s="316">
        <f t="shared" si="11"/>
        <v>0</v>
      </c>
      <c r="AX18" s="316"/>
      <c r="AY18" s="321"/>
      <c r="AZ18" s="321"/>
      <c r="BA18" s="321"/>
      <c r="BB18" s="321"/>
      <c r="BC18" s="316"/>
      <c r="BD18" s="316">
        <f t="shared" si="12"/>
        <v>0</v>
      </c>
      <c r="BE18" s="316"/>
      <c r="BF18" s="316">
        <f t="shared" si="13"/>
        <v>0</v>
      </c>
      <c r="BG18" s="316"/>
      <c r="BH18" s="185"/>
    </row>
    <row r="19" ht="20" customHeight="1" spans="1:60">
      <c r="A19" s="265" t="s">
        <v>385</v>
      </c>
      <c r="B19" s="315">
        <f t="shared" si="1"/>
        <v>882.98</v>
      </c>
      <c r="C19" s="316">
        <f t="shared" si="2"/>
        <v>66</v>
      </c>
      <c r="D19" s="316">
        <v>46</v>
      </c>
      <c r="E19" s="316">
        <v>14</v>
      </c>
      <c r="F19" s="316">
        <v>5</v>
      </c>
      <c r="G19" s="316">
        <v>1</v>
      </c>
      <c r="H19" s="316">
        <f t="shared" si="3"/>
        <v>0</v>
      </c>
      <c r="I19" s="321"/>
      <c r="J19" s="321"/>
      <c r="K19" s="321"/>
      <c r="L19" s="321"/>
      <c r="M19" s="321"/>
      <c r="N19" s="316">
        <f t="shared" si="4"/>
        <v>113.98</v>
      </c>
      <c r="O19" s="316">
        <f>14.98+30</f>
        <v>44.98</v>
      </c>
      <c r="P19" s="316"/>
      <c r="Q19" s="316">
        <v>19</v>
      </c>
      <c r="R19" s="316">
        <v>50</v>
      </c>
      <c r="S19" s="316"/>
      <c r="T19" s="316"/>
      <c r="U19" s="316"/>
      <c r="V19" s="316"/>
      <c r="W19" s="316"/>
      <c r="X19" s="316"/>
      <c r="Y19" s="316">
        <f t="shared" si="5"/>
        <v>0</v>
      </c>
      <c r="Z19" s="316"/>
      <c r="AA19" s="316"/>
      <c r="AB19" s="316"/>
      <c r="AC19" s="316">
        <f t="shared" si="6"/>
        <v>0</v>
      </c>
      <c r="AD19" s="316"/>
      <c r="AE19" s="316"/>
      <c r="AF19" s="316">
        <f t="shared" si="7"/>
        <v>403</v>
      </c>
      <c r="AG19" s="316"/>
      <c r="AH19" s="316">
        <v>103</v>
      </c>
      <c r="AI19" s="316">
        <v>300</v>
      </c>
      <c r="AJ19" s="316">
        <f t="shared" si="8"/>
        <v>0</v>
      </c>
      <c r="AK19" s="316"/>
      <c r="AL19" s="316"/>
      <c r="AM19" s="316">
        <f t="shared" si="9"/>
        <v>0</v>
      </c>
      <c r="AN19" s="316"/>
      <c r="AO19" s="316">
        <f t="shared" si="10"/>
        <v>300</v>
      </c>
      <c r="AP19" s="316">
        <v>300</v>
      </c>
      <c r="AQ19" s="321"/>
      <c r="AR19" s="321"/>
      <c r="AS19" s="321"/>
      <c r="AT19" s="321"/>
      <c r="AU19" s="321"/>
      <c r="AV19" s="316"/>
      <c r="AW19" s="316">
        <f t="shared" si="11"/>
        <v>0</v>
      </c>
      <c r="AX19" s="316"/>
      <c r="AY19" s="321"/>
      <c r="AZ19" s="321"/>
      <c r="BA19" s="321"/>
      <c r="BB19" s="321"/>
      <c r="BC19" s="316"/>
      <c r="BD19" s="316">
        <f t="shared" si="12"/>
        <v>0</v>
      </c>
      <c r="BE19" s="316"/>
      <c r="BF19" s="316">
        <f t="shared" si="13"/>
        <v>0</v>
      </c>
      <c r="BG19" s="316"/>
      <c r="BH19" s="185"/>
    </row>
    <row r="20" ht="20" customHeight="1" spans="1:60">
      <c r="A20" s="265" t="s">
        <v>396</v>
      </c>
      <c r="B20" s="315">
        <f t="shared" si="1"/>
        <v>550</v>
      </c>
      <c r="C20" s="316">
        <f t="shared" si="2"/>
        <v>30</v>
      </c>
      <c r="D20" s="316">
        <v>19</v>
      </c>
      <c r="E20" s="316">
        <v>8</v>
      </c>
      <c r="F20" s="316">
        <v>2</v>
      </c>
      <c r="G20" s="316">
        <v>1</v>
      </c>
      <c r="H20" s="316">
        <f t="shared" si="3"/>
        <v>0</v>
      </c>
      <c r="I20" s="321"/>
      <c r="J20" s="321"/>
      <c r="K20" s="321"/>
      <c r="L20" s="321"/>
      <c r="M20" s="321"/>
      <c r="N20" s="316">
        <f t="shared" si="4"/>
        <v>222</v>
      </c>
      <c r="O20" s="316">
        <v>26</v>
      </c>
      <c r="P20" s="316"/>
      <c r="Q20" s="316"/>
      <c r="R20" s="316"/>
      <c r="S20" s="316"/>
      <c r="T20" s="316"/>
      <c r="U20" s="316"/>
      <c r="V20" s="316"/>
      <c r="W20" s="316"/>
      <c r="X20" s="316">
        <v>196</v>
      </c>
      <c r="Y20" s="316">
        <f t="shared" si="5"/>
        <v>0</v>
      </c>
      <c r="Z20" s="316"/>
      <c r="AA20" s="316"/>
      <c r="AB20" s="316"/>
      <c r="AC20" s="316">
        <f t="shared" si="6"/>
        <v>0</v>
      </c>
      <c r="AD20" s="316"/>
      <c r="AE20" s="316"/>
      <c r="AF20" s="316">
        <f t="shared" si="7"/>
        <v>248</v>
      </c>
      <c r="AG20" s="316"/>
      <c r="AH20" s="316"/>
      <c r="AI20" s="316">
        <f>150+98</f>
        <v>248</v>
      </c>
      <c r="AJ20" s="316">
        <f t="shared" si="8"/>
        <v>50</v>
      </c>
      <c r="AK20" s="316">
        <v>50</v>
      </c>
      <c r="AL20" s="316"/>
      <c r="AM20" s="316">
        <f t="shared" si="9"/>
        <v>0</v>
      </c>
      <c r="AN20" s="316"/>
      <c r="AO20" s="316">
        <f t="shared" si="10"/>
        <v>0</v>
      </c>
      <c r="AP20" s="316"/>
      <c r="AQ20" s="321"/>
      <c r="AR20" s="321"/>
      <c r="AS20" s="321"/>
      <c r="AT20" s="321"/>
      <c r="AU20" s="321"/>
      <c r="AV20" s="316"/>
      <c r="AW20" s="316">
        <f t="shared" si="11"/>
        <v>0</v>
      </c>
      <c r="AX20" s="316"/>
      <c r="AY20" s="321"/>
      <c r="AZ20" s="321"/>
      <c r="BA20" s="321"/>
      <c r="BB20" s="321"/>
      <c r="BC20" s="316"/>
      <c r="BD20" s="316">
        <f t="shared" si="12"/>
        <v>0</v>
      </c>
      <c r="BE20" s="316"/>
      <c r="BF20" s="316">
        <f t="shared" si="13"/>
        <v>0</v>
      </c>
      <c r="BG20" s="316"/>
      <c r="BH20" s="185"/>
    </row>
    <row r="21" ht="20" customHeight="1" spans="1:60">
      <c r="A21" s="265" t="s">
        <v>399</v>
      </c>
      <c r="B21" s="315">
        <f t="shared" si="1"/>
        <v>379</v>
      </c>
      <c r="C21" s="316">
        <f t="shared" si="2"/>
        <v>259</v>
      </c>
      <c r="D21" s="316">
        <v>173</v>
      </c>
      <c r="E21" s="316">
        <v>62</v>
      </c>
      <c r="F21" s="316">
        <v>17</v>
      </c>
      <c r="G21" s="316">
        <v>7</v>
      </c>
      <c r="H21" s="316">
        <f t="shared" si="3"/>
        <v>0</v>
      </c>
      <c r="I21" s="316"/>
      <c r="J21" s="316"/>
      <c r="K21" s="316"/>
      <c r="L21" s="316"/>
      <c r="M21" s="316"/>
      <c r="N21" s="316">
        <f t="shared" si="4"/>
        <v>120</v>
      </c>
      <c r="O21" s="316">
        <v>19</v>
      </c>
      <c r="P21" s="316"/>
      <c r="Q21" s="316"/>
      <c r="R21" s="316">
        <v>5</v>
      </c>
      <c r="S21" s="316">
        <v>95</v>
      </c>
      <c r="T21" s="316"/>
      <c r="U21" s="316"/>
      <c r="V21" s="316"/>
      <c r="W21" s="316"/>
      <c r="X21" s="316">
        <v>1</v>
      </c>
      <c r="Y21" s="316">
        <f t="shared" si="5"/>
        <v>0</v>
      </c>
      <c r="Z21" s="316"/>
      <c r="AA21" s="316"/>
      <c r="AB21" s="316"/>
      <c r="AC21" s="316">
        <f t="shared" si="6"/>
        <v>0</v>
      </c>
      <c r="AD21" s="316"/>
      <c r="AE21" s="316"/>
      <c r="AF21" s="316">
        <f t="shared" si="7"/>
        <v>0</v>
      </c>
      <c r="AG21" s="316"/>
      <c r="AH21" s="316"/>
      <c r="AI21" s="316"/>
      <c r="AJ21" s="316">
        <f t="shared" si="8"/>
        <v>0</v>
      </c>
      <c r="AK21" s="316"/>
      <c r="AL21" s="316"/>
      <c r="AM21" s="316">
        <f t="shared" si="9"/>
        <v>0</v>
      </c>
      <c r="AN21" s="316"/>
      <c r="AO21" s="316">
        <f t="shared" si="10"/>
        <v>0</v>
      </c>
      <c r="AP21" s="316"/>
      <c r="AQ21" s="321"/>
      <c r="AR21" s="321"/>
      <c r="AS21" s="321"/>
      <c r="AT21" s="321"/>
      <c r="AU21" s="321"/>
      <c r="AV21" s="316"/>
      <c r="AW21" s="316">
        <f t="shared" si="11"/>
        <v>0</v>
      </c>
      <c r="AX21" s="316"/>
      <c r="AY21" s="321"/>
      <c r="AZ21" s="321"/>
      <c r="BA21" s="321"/>
      <c r="BB21" s="321"/>
      <c r="BC21" s="316"/>
      <c r="BD21" s="316">
        <f t="shared" si="12"/>
        <v>0</v>
      </c>
      <c r="BE21" s="316"/>
      <c r="BF21" s="316">
        <f t="shared" si="13"/>
        <v>0</v>
      </c>
      <c r="BG21" s="316"/>
      <c r="BH21" s="185"/>
    </row>
    <row r="22" ht="20" customHeight="1" spans="1:60">
      <c r="A22" s="265" t="s">
        <v>406</v>
      </c>
      <c r="B22" s="315">
        <f t="shared" si="1"/>
        <v>983</v>
      </c>
      <c r="C22" s="316">
        <f t="shared" si="2"/>
        <v>0</v>
      </c>
      <c r="D22" s="316"/>
      <c r="E22" s="316"/>
      <c r="F22" s="316"/>
      <c r="G22" s="316"/>
      <c r="H22" s="316">
        <f t="shared" si="3"/>
        <v>0</v>
      </c>
      <c r="I22" s="316"/>
      <c r="J22" s="316"/>
      <c r="K22" s="316"/>
      <c r="L22" s="316"/>
      <c r="M22" s="316"/>
      <c r="N22" s="316">
        <f t="shared" si="4"/>
        <v>0</v>
      </c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>
        <f t="shared" si="5"/>
        <v>0</v>
      </c>
      <c r="Z22" s="316"/>
      <c r="AA22" s="316"/>
      <c r="AB22" s="316"/>
      <c r="AC22" s="316">
        <f t="shared" si="6"/>
        <v>0</v>
      </c>
      <c r="AD22" s="316"/>
      <c r="AE22" s="316"/>
      <c r="AF22" s="316">
        <f t="shared" si="7"/>
        <v>0</v>
      </c>
      <c r="AG22" s="316"/>
      <c r="AH22" s="316"/>
      <c r="AI22" s="316"/>
      <c r="AJ22" s="316">
        <f t="shared" si="8"/>
        <v>0</v>
      </c>
      <c r="AK22" s="316"/>
      <c r="AL22" s="316"/>
      <c r="AM22" s="316">
        <f t="shared" si="9"/>
        <v>322</v>
      </c>
      <c r="AN22" s="316">
        <v>322</v>
      </c>
      <c r="AO22" s="316">
        <f t="shared" si="10"/>
        <v>0</v>
      </c>
      <c r="AP22" s="316"/>
      <c r="AQ22" s="321"/>
      <c r="AR22" s="321"/>
      <c r="AS22" s="321"/>
      <c r="AT22" s="321"/>
      <c r="AU22" s="321"/>
      <c r="AV22" s="316"/>
      <c r="AW22" s="316">
        <f t="shared" si="11"/>
        <v>0</v>
      </c>
      <c r="AX22" s="316"/>
      <c r="AY22" s="321"/>
      <c r="AZ22" s="321"/>
      <c r="BA22" s="321"/>
      <c r="BB22" s="321"/>
      <c r="BC22" s="316"/>
      <c r="BD22" s="316">
        <f t="shared" si="12"/>
        <v>0</v>
      </c>
      <c r="BE22" s="316"/>
      <c r="BF22" s="316">
        <f t="shared" si="13"/>
        <v>661</v>
      </c>
      <c r="BG22" s="316">
        <v>661</v>
      </c>
      <c r="BH22" s="185"/>
    </row>
    <row r="23" ht="20" customHeight="1" spans="1:60">
      <c r="A23" s="317" t="s">
        <v>412</v>
      </c>
      <c r="B23" s="315">
        <f t="shared" si="1"/>
        <v>2000</v>
      </c>
      <c r="C23" s="316">
        <f t="shared" si="2"/>
        <v>0</v>
      </c>
      <c r="D23" s="318"/>
      <c r="E23" s="318"/>
      <c r="F23" s="318"/>
      <c r="G23" s="316"/>
      <c r="H23" s="316">
        <f t="shared" si="3"/>
        <v>0</v>
      </c>
      <c r="I23" s="318"/>
      <c r="J23" s="318"/>
      <c r="K23" s="318"/>
      <c r="L23" s="318"/>
      <c r="M23" s="318"/>
      <c r="N23" s="316">
        <f t="shared" si="4"/>
        <v>0</v>
      </c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6">
        <f t="shared" si="5"/>
        <v>0</v>
      </c>
      <c r="Z23" s="316"/>
      <c r="AA23" s="316"/>
      <c r="AB23" s="316"/>
      <c r="AC23" s="316">
        <f t="shared" si="6"/>
        <v>0</v>
      </c>
      <c r="AD23" s="316"/>
      <c r="AE23" s="316"/>
      <c r="AF23" s="316">
        <f t="shared" si="7"/>
        <v>0</v>
      </c>
      <c r="AG23" s="316"/>
      <c r="AH23" s="316"/>
      <c r="AI23" s="316"/>
      <c r="AJ23" s="316">
        <f t="shared" si="8"/>
        <v>0</v>
      </c>
      <c r="AK23" s="316"/>
      <c r="AL23" s="316"/>
      <c r="AM23" s="316">
        <f t="shared" si="9"/>
        <v>2000</v>
      </c>
      <c r="AN23" s="316">
        <v>2000</v>
      </c>
      <c r="AO23" s="316">
        <f t="shared" si="10"/>
        <v>0</v>
      </c>
      <c r="AP23" s="316"/>
      <c r="AQ23" s="318"/>
      <c r="AR23" s="318"/>
      <c r="AS23" s="318"/>
      <c r="AT23" s="318"/>
      <c r="AU23" s="318"/>
      <c r="AV23" s="316"/>
      <c r="AW23" s="316">
        <f t="shared" si="11"/>
        <v>0</v>
      </c>
      <c r="AX23" s="316"/>
      <c r="AY23" s="318"/>
      <c r="AZ23" s="318"/>
      <c r="BA23" s="318"/>
      <c r="BB23" s="318"/>
      <c r="BC23" s="316"/>
      <c r="BD23" s="316">
        <f t="shared" si="12"/>
        <v>0</v>
      </c>
      <c r="BE23" s="316"/>
      <c r="BF23" s="316">
        <f t="shared" si="13"/>
        <v>0</v>
      </c>
      <c r="BG23" s="316"/>
      <c r="BH23" s="185"/>
    </row>
    <row r="24" spans="2:60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</row>
    <row r="25" spans="2:60"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</row>
    <row r="26" spans="2:60"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9"/>
      <c r="AJ26" s="319"/>
      <c r="AK26" s="319"/>
      <c r="AL26" s="319"/>
      <c r="AM26" s="319"/>
      <c r="AN26" s="319"/>
      <c r="AO26" s="319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</row>
  </sheetData>
  <mergeCells count="77">
    <mergeCell ref="A1:X1"/>
    <mergeCell ref="Y1:AN1"/>
    <mergeCell ref="AO1:BG1"/>
    <mergeCell ref="V2:X2"/>
    <mergeCell ref="AL2:AN2"/>
    <mergeCell ref="BF2:BG2"/>
    <mergeCell ref="C3:G3"/>
    <mergeCell ref="H3:M3"/>
    <mergeCell ref="N3:X3"/>
    <mergeCell ref="Y3:AB3"/>
    <mergeCell ref="AC3:AE3"/>
    <mergeCell ref="AF3:AI3"/>
    <mergeCell ref="AJ3:AL3"/>
    <mergeCell ref="AM3:AN3"/>
    <mergeCell ref="AO3:AV3"/>
    <mergeCell ref="AW3:BC3"/>
    <mergeCell ref="BD3:BE3"/>
    <mergeCell ref="BF3:BG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</mergeCells>
  <printOptions horizontalCentered="1"/>
  <pageMargins left="0.238888888888889" right="0.238888888888889" top="0.609027777777778" bottom="0.409027777777778" header="0.507638888888889" footer="0.50763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48"/>
  <sheetViews>
    <sheetView showZeros="0" zoomScale="112" zoomScaleNormal="112" workbookViewId="0">
      <pane xSplit="2" ySplit="1" topLeftCell="W2" activePane="bottomRight" state="frozen"/>
      <selection/>
      <selection pane="topRight"/>
      <selection pane="bottomLeft"/>
      <selection pane="bottomRight" activeCell="AW16" sqref="AW16"/>
    </sheetView>
  </sheetViews>
  <sheetFormatPr defaultColWidth="9" defaultRowHeight="12"/>
  <cols>
    <col min="1" max="1" width="17" style="181" customWidth="1"/>
    <col min="2" max="2" width="6.91666666666667" style="181" customWidth="1"/>
    <col min="3" max="3" width="6.25" style="286" customWidth="1"/>
    <col min="4" max="4" width="5.33333333333333" style="181" customWidth="1"/>
    <col min="5" max="6" width="4.41666666666667" style="181" customWidth="1"/>
    <col min="7" max="7" width="6.16666666666667" style="181" customWidth="1"/>
    <col min="8" max="11" width="4.41666666666667" style="181" customWidth="1"/>
    <col min="12" max="12" width="5.33333333333333" style="181" customWidth="1"/>
    <col min="13" max="13" width="6.58333333333333" style="181" customWidth="1"/>
    <col min="14" max="14" width="5.66666666666667" style="287" customWidth="1"/>
    <col min="15" max="15" width="3.66666666666667" style="181" customWidth="1"/>
    <col min="16" max="16" width="4.5" style="181" customWidth="1"/>
    <col min="17" max="17" width="5.83333333333333" style="181" customWidth="1"/>
    <col min="18" max="18" width="5.5" style="181" customWidth="1"/>
    <col min="19" max="21" width="7.16666666666667" style="181" customWidth="1"/>
    <col min="22" max="22" width="5.5" style="287" customWidth="1"/>
    <col min="23" max="23" width="4.33333333333333" style="181" customWidth="1"/>
    <col min="24" max="24" width="3.08333333333333" style="181" customWidth="1"/>
    <col min="25" max="25" width="3.75" style="181" customWidth="1"/>
    <col min="26" max="26" width="3.91666666666667" style="181" customWidth="1"/>
    <col min="27" max="27" width="2.66666666666667" style="181" customWidth="1"/>
    <col min="28" max="28" width="3.91666666666667" style="181" customWidth="1"/>
    <col min="29" max="30" width="5" style="181" customWidth="1"/>
    <col min="31" max="31" width="4" style="181" customWidth="1"/>
    <col min="32" max="33" width="5" style="181" customWidth="1"/>
    <col min="34" max="34" width="4.91666666666667" style="181" customWidth="1"/>
    <col min="35" max="35" width="4" style="181" customWidth="1"/>
    <col min="36" max="36" width="4.91666666666667" style="181" customWidth="1"/>
    <col min="37" max="38" width="4" style="181" customWidth="1"/>
    <col min="39" max="39" width="4.25" style="181" customWidth="1"/>
    <col min="40" max="40" width="4.33333333333333" style="181" customWidth="1"/>
    <col min="41" max="41" width="5.66666666666667" style="181" customWidth="1"/>
    <col min="42" max="42" width="4.41666666666667" style="181" customWidth="1"/>
    <col min="43" max="44" width="4.08333333333333" style="181" customWidth="1"/>
    <col min="45" max="45" width="3.58333333333333" style="181" customWidth="1"/>
    <col min="46" max="46" width="5.5" style="181" customWidth="1"/>
    <col min="47" max="47" width="5.25" style="181" customWidth="1"/>
    <col min="48" max="48" width="6.83333333333333" style="181" customWidth="1"/>
    <col min="49" max="49" width="8" style="181" customWidth="1"/>
    <col min="50" max="16384" width="9" style="181"/>
  </cols>
  <sheetData>
    <row r="1" ht="21" spans="1:246">
      <c r="A1" s="288" t="s">
        <v>501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 t="s">
        <v>502</v>
      </c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  <c r="HW1" s="256"/>
      <c r="HX1" s="256"/>
      <c r="HY1" s="256"/>
      <c r="HZ1" s="256"/>
      <c r="IA1" s="256"/>
      <c r="IB1" s="256"/>
      <c r="IC1" s="256"/>
      <c r="ID1" s="256"/>
      <c r="IE1" s="256"/>
      <c r="IF1" s="256"/>
      <c r="IG1" s="256"/>
      <c r="IH1" s="256"/>
      <c r="II1" s="256"/>
      <c r="IJ1" s="256"/>
      <c r="IK1" s="256"/>
      <c r="IL1" s="256"/>
    </row>
    <row r="2" ht="20.25" spans="1:246">
      <c r="A2" s="259" t="s">
        <v>503</v>
      </c>
      <c r="B2" s="259"/>
      <c r="C2" s="289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1"/>
      <c r="O2" s="261"/>
      <c r="P2" s="293"/>
      <c r="Q2" s="294"/>
      <c r="R2" s="295"/>
      <c r="S2" s="296" t="s">
        <v>52</v>
      </c>
      <c r="T2" s="296"/>
      <c r="U2" s="296"/>
      <c r="V2" s="256"/>
      <c r="X2" s="256"/>
      <c r="Y2" s="256"/>
      <c r="Z2" s="256"/>
      <c r="AA2" s="256"/>
      <c r="AB2" s="256"/>
      <c r="AC2" s="256"/>
      <c r="AD2" s="256"/>
      <c r="AE2" s="256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56"/>
      <c r="AQ2" s="256"/>
      <c r="AR2" s="296" t="s">
        <v>52</v>
      </c>
      <c r="AS2" s="296"/>
      <c r="AT2" s="296"/>
      <c r="AU2" s="29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  <c r="IH2" s="256"/>
      <c r="II2" s="256"/>
      <c r="IJ2" s="256"/>
      <c r="IK2" s="256"/>
      <c r="IL2" s="256"/>
    </row>
    <row r="3" s="177" customFormat="1" ht="23.15" customHeight="1" spans="1:246">
      <c r="A3" s="197" t="s">
        <v>419</v>
      </c>
      <c r="B3" s="197" t="s">
        <v>420</v>
      </c>
      <c r="C3" s="262" t="s">
        <v>421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 t="s">
        <v>422</v>
      </c>
      <c r="O3" s="262"/>
      <c r="P3" s="262"/>
      <c r="Q3" s="262"/>
      <c r="R3" s="262"/>
      <c r="S3" s="262"/>
      <c r="T3" s="263" t="s">
        <v>431</v>
      </c>
      <c r="U3" s="263"/>
      <c r="V3" s="262" t="s">
        <v>452</v>
      </c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300" t="s">
        <v>474</v>
      </c>
      <c r="AJ3" s="301"/>
      <c r="AK3" s="301"/>
      <c r="AL3" s="302"/>
      <c r="AM3" s="197" t="s">
        <v>428</v>
      </c>
      <c r="AN3" s="197"/>
      <c r="AO3" s="263" t="s">
        <v>475</v>
      </c>
      <c r="AP3" s="263"/>
      <c r="AQ3" s="263"/>
      <c r="AR3" s="263"/>
      <c r="AS3" s="263"/>
      <c r="AT3" s="263"/>
      <c r="AU3" s="263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</row>
    <row r="4" s="177" customFormat="1" ht="19" customHeight="1" spans="1:246">
      <c r="A4" s="197"/>
      <c r="B4" s="197"/>
      <c r="C4" s="263" t="s">
        <v>152</v>
      </c>
      <c r="D4" s="263" t="s">
        <v>476</v>
      </c>
      <c r="E4" s="263" t="s">
        <v>477</v>
      </c>
      <c r="F4" s="263" t="s">
        <v>478</v>
      </c>
      <c r="G4" s="191" t="s">
        <v>479</v>
      </c>
      <c r="H4" s="191" t="s">
        <v>480</v>
      </c>
      <c r="I4" s="191" t="s">
        <v>481</v>
      </c>
      <c r="J4" s="191" t="s">
        <v>482</v>
      </c>
      <c r="K4" s="191" t="s">
        <v>483</v>
      </c>
      <c r="L4" s="191" t="s">
        <v>435</v>
      </c>
      <c r="M4" s="191" t="s">
        <v>436</v>
      </c>
      <c r="N4" s="197" t="s">
        <v>152</v>
      </c>
      <c r="O4" s="197" t="s">
        <v>484</v>
      </c>
      <c r="P4" s="197" t="s">
        <v>438</v>
      </c>
      <c r="Q4" s="197" t="s">
        <v>485</v>
      </c>
      <c r="R4" s="197" t="s">
        <v>439</v>
      </c>
      <c r="S4" s="197" t="s">
        <v>441</v>
      </c>
      <c r="T4" s="197" t="s">
        <v>152</v>
      </c>
      <c r="U4" s="197" t="s">
        <v>469</v>
      </c>
      <c r="V4" s="263" t="s">
        <v>152</v>
      </c>
      <c r="W4" s="263" t="s">
        <v>486</v>
      </c>
      <c r="X4" s="263" t="s">
        <v>487</v>
      </c>
      <c r="Y4" s="263" t="s">
        <v>488</v>
      </c>
      <c r="Z4" s="263" t="s">
        <v>450</v>
      </c>
      <c r="AA4" s="263" t="s">
        <v>443</v>
      </c>
      <c r="AB4" s="263" t="s">
        <v>444</v>
      </c>
      <c r="AC4" s="263" t="s">
        <v>489</v>
      </c>
      <c r="AD4" s="263" t="s">
        <v>446</v>
      </c>
      <c r="AE4" s="263" t="s">
        <v>490</v>
      </c>
      <c r="AF4" s="263" t="s">
        <v>445</v>
      </c>
      <c r="AG4" s="263" t="s">
        <v>449</v>
      </c>
      <c r="AH4" s="263" t="s">
        <v>451</v>
      </c>
      <c r="AI4" s="263" t="s">
        <v>152</v>
      </c>
      <c r="AJ4" s="263" t="s">
        <v>491</v>
      </c>
      <c r="AK4" s="263" t="s">
        <v>457</v>
      </c>
      <c r="AL4" s="303" t="s">
        <v>492</v>
      </c>
      <c r="AM4" s="263" t="s">
        <v>152</v>
      </c>
      <c r="AN4" s="263" t="s">
        <v>461</v>
      </c>
      <c r="AO4" s="197" t="s">
        <v>152</v>
      </c>
      <c r="AP4" s="263" t="s">
        <v>493</v>
      </c>
      <c r="AQ4" s="263" t="s">
        <v>462</v>
      </c>
      <c r="AR4" s="263" t="s">
        <v>463</v>
      </c>
      <c r="AS4" s="263" t="s">
        <v>467</v>
      </c>
      <c r="AT4" s="263" t="s">
        <v>494</v>
      </c>
      <c r="AU4" s="263" t="s">
        <v>468</v>
      </c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</row>
    <row r="5" s="177" customFormat="1" ht="41.25" customHeight="1" spans="1:246">
      <c r="A5" s="197"/>
      <c r="B5" s="197"/>
      <c r="C5" s="263"/>
      <c r="D5" s="263"/>
      <c r="E5" s="263"/>
      <c r="F5" s="263"/>
      <c r="G5" s="191"/>
      <c r="H5" s="191"/>
      <c r="I5" s="191"/>
      <c r="J5" s="191"/>
      <c r="K5" s="191"/>
      <c r="L5" s="191"/>
      <c r="M5" s="191"/>
      <c r="N5" s="197"/>
      <c r="O5" s="197"/>
      <c r="P5" s="197"/>
      <c r="Q5" s="197"/>
      <c r="R5" s="197"/>
      <c r="S5" s="197"/>
      <c r="T5" s="197"/>
      <c r="U5" s="197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304"/>
      <c r="AM5" s="263"/>
      <c r="AN5" s="263"/>
      <c r="AO5" s="197"/>
      <c r="AP5" s="263"/>
      <c r="AQ5" s="263"/>
      <c r="AR5" s="263"/>
      <c r="AS5" s="263"/>
      <c r="AT5" s="263"/>
      <c r="AU5" s="263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</row>
    <row r="6" ht="20.15" customHeight="1" spans="1:246">
      <c r="A6" s="264" t="s">
        <v>167</v>
      </c>
      <c r="B6" s="254">
        <f t="shared" ref="B6:AK6" si="0">SUM(B7:B23)</f>
        <v>62389</v>
      </c>
      <c r="C6" s="254">
        <f t="shared" si="0"/>
        <v>16503</v>
      </c>
      <c r="D6" s="254">
        <f t="shared" si="0"/>
        <v>12434</v>
      </c>
      <c r="E6" s="254">
        <f t="shared" si="0"/>
        <v>1143</v>
      </c>
      <c r="F6" s="254">
        <f t="shared" si="0"/>
        <v>131</v>
      </c>
      <c r="G6" s="254">
        <f t="shared" si="0"/>
        <v>559</v>
      </c>
      <c r="H6" s="254">
        <f t="shared" si="0"/>
        <v>237</v>
      </c>
      <c r="I6" s="254">
        <f t="shared" si="0"/>
        <v>179</v>
      </c>
      <c r="J6" s="254">
        <f t="shared" si="0"/>
        <v>33</v>
      </c>
      <c r="K6" s="254">
        <f t="shared" si="0"/>
        <v>20</v>
      </c>
      <c r="L6" s="254">
        <f t="shared" si="0"/>
        <v>290</v>
      </c>
      <c r="M6" s="254">
        <f t="shared" si="0"/>
        <v>1477</v>
      </c>
      <c r="N6" s="254">
        <f t="shared" si="0"/>
        <v>10163</v>
      </c>
      <c r="O6" s="254">
        <f t="shared" si="0"/>
        <v>1</v>
      </c>
      <c r="P6" s="254">
        <f t="shared" si="0"/>
        <v>1</v>
      </c>
      <c r="Q6" s="254">
        <f t="shared" si="0"/>
        <v>5604</v>
      </c>
      <c r="R6" s="254">
        <f t="shared" si="0"/>
        <v>340</v>
      </c>
      <c r="S6" s="254">
        <f t="shared" si="0"/>
        <v>4217</v>
      </c>
      <c r="T6" s="254">
        <f t="shared" si="0"/>
        <v>491</v>
      </c>
      <c r="U6" s="254">
        <f t="shared" si="0"/>
        <v>491</v>
      </c>
      <c r="V6" s="297">
        <f t="shared" si="0"/>
        <v>14216</v>
      </c>
      <c r="W6" s="297">
        <f t="shared" si="0"/>
        <v>7926</v>
      </c>
      <c r="X6" s="297">
        <f t="shared" si="0"/>
        <v>12</v>
      </c>
      <c r="Y6" s="297">
        <f t="shared" si="0"/>
        <v>114</v>
      </c>
      <c r="Z6" s="297">
        <f t="shared" si="0"/>
        <v>50</v>
      </c>
      <c r="AA6" s="297">
        <f t="shared" si="0"/>
        <v>10</v>
      </c>
      <c r="AB6" s="297">
        <f t="shared" si="0"/>
        <v>54</v>
      </c>
      <c r="AC6" s="297">
        <f t="shared" si="0"/>
        <v>20</v>
      </c>
      <c r="AD6" s="297">
        <f t="shared" si="0"/>
        <v>2114</v>
      </c>
      <c r="AE6" s="297">
        <f t="shared" si="0"/>
        <v>88</v>
      </c>
      <c r="AF6" s="297">
        <f t="shared" si="0"/>
        <v>601</v>
      </c>
      <c r="AG6" s="297">
        <f t="shared" si="0"/>
        <v>167</v>
      </c>
      <c r="AH6" s="297">
        <f t="shared" si="0"/>
        <v>3060</v>
      </c>
      <c r="AI6" s="297">
        <f t="shared" si="0"/>
        <v>1001</v>
      </c>
      <c r="AJ6" s="297">
        <f t="shared" si="0"/>
        <v>848</v>
      </c>
      <c r="AK6" s="297">
        <f t="shared" si="0"/>
        <v>103</v>
      </c>
      <c r="AL6" s="297"/>
      <c r="AM6" s="297">
        <f t="shared" ref="AM6:AU6" si="1">SUM(AM7:AM23)</f>
        <v>2983</v>
      </c>
      <c r="AN6" s="297">
        <f t="shared" si="1"/>
        <v>2983</v>
      </c>
      <c r="AO6" s="297">
        <f t="shared" si="1"/>
        <v>17032</v>
      </c>
      <c r="AP6" s="297">
        <f t="shared" si="1"/>
        <v>712</v>
      </c>
      <c r="AQ6" s="297">
        <f t="shared" si="1"/>
        <v>300</v>
      </c>
      <c r="AR6" s="297">
        <f t="shared" si="1"/>
        <v>6332</v>
      </c>
      <c r="AS6" s="297">
        <f t="shared" si="1"/>
        <v>50</v>
      </c>
      <c r="AT6" s="297">
        <f t="shared" si="1"/>
        <v>4500</v>
      </c>
      <c r="AU6" s="297">
        <f t="shared" si="1"/>
        <v>5138</v>
      </c>
      <c r="AV6" s="305"/>
      <c r="AW6" s="305"/>
      <c r="AX6" s="305"/>
      <c r="AY6" s="305"/>
      <c r="AZ6" s="305"/>
      <c r="BA6" s="30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</row>
    <row r="7" ht="20.15" customHeight="1" spans="1:246">
      <c r="A7" s="265" t="s">
        <v>168</v>
      </c>
      <c r="B7" s="254">
        <f t="shared" ref="B7:B23" si="2">C7+N7+V7+AI7+AM7+AO7+T7</f>
        <v>9089</v>
      </c>
      <c r="C7" s="254">
        <f t="shared" ref="C7:C21" si="3">SUM(D7:M7)</f>
        <v>3055</v>
      </c>
      <c r="D7" s="290">
        <v>998</v>
      </c>
      <c r="E7" s="290">
        <v>575</v>
      </c>
      <c r="F7" s="290">
        <v>63</v>
      </c>
      <c r="G7" s="290">
        <v>267</v>
      </c>
      <c r="H7" s="290">
        <v>114</v>
      </c>
      <c r="I7" s="290">
        <v>96</v>
      </c>
      <c r="J7" s="290">
        <v>13</v>
      </c>
      <c r="K7" s="290">
        <v>7</v>
      </c>
      <c r="L7" s="290">
        <v>152</v>
      </c>
      <c r="M7" s="290">
        <v>770</v>
      </c>
      <c r="N7" s="198">
        <f t="shared" ref="N7:N23" si="4">SUM(O7:S7)</f>
        <v>1100</v>
      </c>
      <c r="O7" s="198">
        <v>1</v>
      </c>
      <c r="P7" s="198"/>
      <c r="Q7" s="198"/>
      <c r="R7" s="198"/>
      <c r="S7" s="198">
        <v>1099</v>
      </c>
      <c r="T7" s="198">
        <f t="shared" ref="T7:T23" si="5">U7</f>
        <v>0</v>
      </c>
      <c r="U7" s="198"/>
      <c r="V7" s="298">
        <f t="shared" ref="V7:V23" si="6">SUM(W7:AH7)</f>
        <v>2913</v>
      </c>
      <c r="W7" s="298">
        <f>1429-57</f>
        <v>1372</v>
      </c>
      <c r="X7" s="298">
        <v>12</v>
      </c>
      <c r="Y7" s="298">
        <v>110</v>
      </c>
      <c r="Z7" s="298">
        <v>34</v>
      </c>
      <c r="AA7" s="298">
        <v>7</v>
      </c>
      <c r="AB7" s="298">
        <v>22</v>
      </c>
      <c r="AC7" s="298">
        <v>7</v>
      </c>
      <c r="AD7" s="298">
        <v>566</v>
      </c>
      <c r="AE7" s="298">
        <v>88</v>
      </c>
      <c r="AF7" s="298">
        <v>26</v>
      </c>
      <c r="AG7" s="298">
        <v>53</v>
      </c>
      <c r="AH7" s="298">
        <v>616</v>
      </c>
      <c r="AI7" s="298">
        <f t="shared" ref="AI7:AI19" si="7">AJ7+AK7</f>
        <v>300</v>
      </c>
      <c r="AJ7" s="298">
        <v>300</v>
      </c>
      <c r="AK7" s="298"/>
      <c r="AL7" s="298"/>
      <c r="AM7" s="298">
        <f t="shared" ref="AM7:AM23" si="8">AN7</f>
        <v>0</v>
      </c>
      <c r="AN7" s="298"/>
      <c r="AO7" s="298">
        <f t="shared" ref="AO7:AO23" si="9">SUM(AP7:AU7)</f>
        <v>1721</v>
      </c>
      <c r="AP7" s="298">
        <v>471</v>
      </c>
      <c r="AQ7" s="306"/>
      <c r="AR7" s="306"/>
      <c r="AS7" s="306"/>
      <c r="AT7" s="306"/>
      <c r="AU7" s="298">
        <v>1250</v>
      </c>
      <c r="AV7" s="307"/>
      <c r="AW7" s="307"/>
      <c r="AX7" s="307"/>
      <c r="AY7" s="307"/>
      <c r="AZ7" s="307"/>
      <c r="BA7" s="30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  <c r="HW7" s="257"/>
      <c r="HX7" s="257"/>
      <c r="HY7" s="257"/>
      <c r="HZ7" s="257"/>
      <c r="IA7" s="257"/>
      <c r="IB7" s="257"/>
      <c r="IC7" s="257"/>
      <c r="ID7" s="257"/>
      <c r="IE7" s="257"/>
      <c r="IF7" s="257"/>
      <c r="IG7" s="257"/>
      <c r="IH7" s="257"/>
      <c r="II7" s="257"/>
      <c r="IJ7" s="257"/>
      <c r="IK7" s="257"/>
      <c r="IL7" s="257"/>
    </row>
    <row r="8" ht="16" customHeight="1" spans="1:246">
      <c r="A8" s="265" t="s">
        <v>207</v>
      </c>
      <c r="B8" s="254">
        <f t="shared" si="2"/>
        <v>33</v>
      </c>
      <c r="C8" s="254">
        <f t="shared" si="3"/>
        <v>0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>
        <f t="shared" si="4"/>
        <v>0</v>
      </c>
      <c r="O8" s="198"/>
      <c r="P8" s="198"/>
      <c r="Q8" s="198"/>
      <c r="R8" s="198"/>
      <c r="S8" s="198"/>
      <c r="T8" s="198">
        <f t="shared" si="5"/>
        <v>0</v>
      </c>
      <c r="U8" s="198"/>
      <c r="V8" s="298">
        <f t="shared" si="6"/>
        <v>3</v>
      </c>
      <c r="W8" s="298">
        <v>3</v>
      </c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>
        <f t="shared" si="7"/>
        <v>0</v>
      </c>
      <c r="AJ8" s="298"/>
      <c r="AK8" s="298"/>
      <c r="AL8" s="298"/>
      <c r="AM8" s="298">
        <f t="shared" si="8"/>
        <v>0</v>
      </c>
      <c r="AN8" s="298"/>
      <c r="AO8" s="298">
        <f t="shared" si="9"/>
        <v>30</v>
      </c>
      <c r="AP8" s="298"/>
      <c r="AQ8" s="306"/>
      <c r="AR8" s="306"/>
      <c r="AS8" s="306"/>
      <c r="AT8" s="306"/>
      <c r="AU8" s="298">
        <v>30</v>
      </c>
      <c r="AV8" s="308"/>
      <c r="AW8" s="308"/>
      <c r="AX8" s="308"/>
      <c r="AY8" s="308"/>
      <c r="AZ8" s="308"/>
      <c r="BA8" s="308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  <c r="HX8" s="256"/>
      <c r="HY8" s="256"/>
      <c r="HZ8" s="256"/>
      <c r="IA8" s="256"/>
      <c r="IB8" s="256"/>
      <c r="IC8" s="256"/>
      <c r="ID8" s="256"/>
      <c r="IE8" s="256"/>
      <c r="IF8" s="256"/>
      <c r="IG8" s="256"/>
      <c r="IH8" s="256"/>
      <c r="II8" s="256"/>
      <c r="IJ8" s="256"/>
      <c r="IK8" s="256"/>
      <c r="IL8" s="256"/>
    </row>
    <row r="9" ht="20.15" customHeight="1" spans="1:246">
      <c r="A9" s="265" t="s">
        <v>211</v>
      </c>
      <c r="B9" s="254">
        <f t="shared" si="2"/>
        <v>4032</v>
      </c>
      <c r="C9" s="254">
        <f t="shared" si="3"/>
        <v>2350</v>
      </c>
      <c r="D9" s="290">
        <v>1203</v>
      </c>
      <c r="E9" s="290">
        <v>274</v>
      </c>
      <c r="F9" s="290">
        <v>36</v>
      </c>
      <c r="G9" s="290">
        <v>160</v>
      </c>
      <c r="H9" s="290">
        <v>66</v>
      </c>
      <c r="I9" s="290">
        <v>39</v>
      </c>
      <c r="J9" s="290">
        <v>11</v>
      </c>
      <c r="K9" s="290">
        <v>4</v>
      </c>
      <c r="L9" s="290">
        <v>68</v>
      </c>
      <c r="M9" s="290">
        <v>489</v>
      </c>
      <c r="N9" s="198">
        <f t="shared" si="4"/>
        <v>3</v>
      </c>
      <c r="O9" s="198"/>
      <c r="P9" s="198"/>
      <c r="Q9" s="198">
        <v>3</v>
      </c>
      <c r="R9" s="198"/>
      <c r="S9" s="198"/>
      <c r="T9" s="198">
        <f t="shared" si="5"/>
        <v>0</v>
      </c>
      <c r="U9" s="198"/>
      <c r="V9" s="298">
        <f t="shared" si="6"/>
        <v>1289</v>
      </c>
      <c r="W9" s="298">
        <v>767</v>
      </c>
      <c r="X9" s="298"/>
      <c r="Y9" s="298"/>
      <c r="Z9" s="298">
        <v>14</v>
      </c>
      <c r="AA9" s="298"/>
      <c r="AB9" s="298">
        <v>2</v>
      </c>
      <c r="AC9" s="298"/>
      <c r="AD9" s="298">
        <v>87</v>
      </c>
      <c r="AE9" s="298"/>
      <c r="AF9" s="298">
        <v>20</v>
      </c>
      <c r="AG9" s="298">
        <v>44</v>
      </c>
      <c r="AH9" s="298">
        <f>246+109</f>
        <v>355</v>
      </c>
      <c r="AI9" s="298">
        <f t="shared" si="7"/>
        <v>0</v>
      </c>
      <c r="AJ9" s="298"/>
      <c r="AK9" s="298"/>
      <c r="AL9" s="298"/>
      <c r="AM9" s="298">
        <f t="shared" si="8"/>
        <v>0</v>
      </c>
      <c r="AN9" s="298"/>
      <c r="AO9" s="298">
        <f t="shared" si="9"/>
        <v>390</v>
      </c>
      <c r="AP9" s="298">
        <v>41</v>
      </c>
      <c r="AQ9" s="306"/>
      <c r="AR9" s="309">
        <v>51</v>
      </c>
      <c r="AS9" s="309">
        <v>50</v>
      </c>
      <c r="AT9" s="306"/>
      <c r="AU9" s="298">
        <v>248</v>
      </c>
      <c r="AV9" s="308"/>
      <c r="AW9" s="308"/>
      <c r="AX9" s="308"/>
      <c r="AY9" s="308"/>
      <c r="AZ9" s="308"/>
      <c r="BA9" s="308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  <c r="HX9" s="256"/>
      <c r="HY9" s="256"/>
      <c r="HZ9" s="256"/>
      <c r="IA9" s="256"/>
      <c r="IB9" s="256"/>
      <c r="IC9" s="256"/>
      <c r="ID9" s="256"/>
      <c r="IE9" s="256"/>
      <c r="IF9" s="256"/>
      <c r="IG9" s="256"/>
      <c r="IH9" s="256"/>
      <c r="II9" s="256"/>
      <c r="IJ9" s="256"/>
      <c r="IK9" s="256"/>
      <c r="IL9" s="256"/>
    </row>
    <row r="10" ht="16" customHeight="1" spans="1:246">
      <c r="A10" s="265" t="s">
        <v>225</v>
      </c>
      <c r="B10" s="254">
        <f t="shared" si="2"/>
        <v>14620</v>
      </c>
      <c r="C10" s="254">
        <f t="shared" si="3"/>
        <v>9217</v>
      </c>
      <c r="D10" s="290">
        <v>9182</v>
      </c>
      <c r="E10" s="290">
        <v>16</v>
      </c>
      <c r="F10" s="290">
        <v>2</v>
      </c>
      <c r="G10" s="290">
        <v>2</v>
      </c>
      <c r="H10" s="290">
        <v>1</v>
      </c>
      <c r="I10" s="290">
        <v>4</v>
      </c>
      <c r="J10" s="290">
        <v>2</v>
      </c>
      <c r="K10" s="290">
        <v>2</v>
      </c>
      <c r="L10" s="290">
        <v>4</v>
      </c>
      <c r="M10" s="290">
        <v>2</v>
      </c>
      <c r="N10" s="198">
        <f t="shared" si="4"/>
        <v>758</v>
      </c>
      <c r="O10" s="198"/>
      <c r="P10" s="198">
        <v>1</v>
      </c>
      <c r="Q10" s="198">
        <v>207</v>
      </c>
      <c r="R10" s="198"/>
      <c r="S10" s="198">
        <v>550</v>
      </c>
      <c r="T10" s="198">
        <f t="shared" si="5"/>
        <v>0</v>
      </c>
      <c r="U10" s="198"/>
      <c r="V10" s="298">
        <f t="shared" si="6"/>
        <v>3585</v>
      </c>
      <c r="W10" s="298">
        <v>3500</v>
      </c>
      <c r="X10" s="298"/>
      <c r="Y10" s="298">
        <v>4</v>
      </c>
      <c r="Z10" s="298"/>
      <c r="AA10" s="298"/>
      <c r="AB10" s="298"/>
      <c r="AC10" s="298"/>
      <c r="AD10" s="298"/>
      <c r="AE10" s="298"/>
      <c r="AF10" s="298"/>
      <c r="AG10" s="298"/>
      <c r="AH10" s="298">
        <v>81</v>
      </c>
      <c r="AI10" s="298">
        <f t="shared" si="7"/>
        <v>0</v>
      </c>
      <c r="AJ10" s="298"/>
      <c r="AK10" s="298"/>
      <c r="AL10" s="298"/>
      <c r="AM10" s="298">
        <f t="shared" si="8"/>
        <v>0</v>
      </c>
      <c r="AN10" s="298"/>
      <c r="AO10" s="298">
        <f t="shared" si="9"/>
        <v>1060</v>
      </c>
      <c r="AP10" s="298"/>
      <c r="AQ10" s="306"/>
      <c r="AR10" s="306"/>
      <c r="AS10" s="306"/>
      <c r="AT10" s="306"/>
      <c r="AU10" s="298">
        <v>1060</v>
      </c>
      <c r="AV10" s="308"/>
      <c r="AW10" s="308"/>
      <c r="AX10" s="308"/>
      <c r="AY10" s="308"/>
      <c r="AZ10" s="308"/>
      <c r="BA10" s="308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  <c r="HX10" s="256"/>
      <c r="HY10" s="256"/>
      <c r="HZ10" s="256"/>
      <c r="IA10" s="256"/>
      <c r="IB10" s="256"/>
      <c r="IC10" s="256"/>
      <c r="ID10" s="256"/>
      <c r="IE10" s="256"/>
      <c r="IF10" s="256"/>
      <c r="IG10" s="256"/>
      <c r="IH10" s="256"/>
      <c r="II10" s="256"/>
      <c r="IJ10" s="256"/>
      <c r="IK10" s="256"/>
      <c r="IL10" s="256"/>
    </row>
    <row r="11" ht="16" customHeight="1" spans="1:246">
      <c r="A11" s="265" t="s">
        <v>241</v>
      </c>
      <c r="B11" s="254">
        <f t="shared" si="2"/>
        <v>0</v>
      </c>
      <c r="C11" s="254">
        <f t="shared" si="3"/>
        <v>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>
        <f t="shared" si="4"/>
        <v>0</v>
      </c>
      <c r="O11" s="198"/>
      <c r="P11" s="198"/>
      <c r="Q11" s="198"/>
      <c r="R11" s="198"/>
      <c r="S11" s="198"/>
      <c r="T11" s="198">
        <f t="shared" si="5"/>
        <v>0</v>
      </c>
      <c r="U11" s="198"/>
      <c r="V11" s="298">
        <f t="shared" si="6"/>
        <v>0</v>
      </c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>
        <f t="shared" si="7"/>
        <v>0</v>
      </c>
      <c r="AJ11" s="298"/>
      <c r="AK11" s="298"/>
      <c r="AL11" s="298"/>
      <c r="AM11" s="298">
        <f t="shared" si="8"/>
        <v>0</v>
      </c>
      <c r="AN11" s="298"/>
      <c r="AO11" s="298">
        <f t="shared" si="9"/>
        <v>0</v>
      </c>
      <c r="AP11" s="298"/>
      <c r="AQ11" s="306"/>
      <c r="AR11" s="306"/>
      <c r="AS11" s="306"/>
      <c r="AT11" s="306"/>
      <c r="AU11" s="298"/>
      <c r="AV11" s="308"/>
      <c r="AW11" s="308"/>
      <c r="AX11" s="308"/>
      <c r="AY11" s="308"/>
      <c r="AZ11" s="308"/>
      <c r="BA11" s="308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</row>
    <row r="12" ht="16" customHeight="1" spans="1:246">
      <c r="A12" s="265" t="s">
        <v>244</v>
      </c>
      <c r="B12" s="254">
        <f t="shared" si="2"/>
        <v>471</v>
      </c>
      <c r="C12" s="254">
        <f t="shared" si="3"/>
        <v>0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>
        <f t="shared" si="4"/>
        <v>3</v>
      </c>
      <c r="O12" s="198"/>
      <c r="P12" s="198"/>
      <c r="Q12" s="198">
        <v>3</v>
      </c>
      <c r="R12" s="198"/>
      <c r="S12" s="198"/>
      <c r="T12" s="198">
        <f t="shared" si="5"/>
        <v>0</v>
      </c>
      <c r="U12" s="198"/>
      <c r="V12" s="298">
        <f t="shared" si="6"/>
        <v>463</v>
      </c>
      <c r="W12" s="298">
        <v>143</v>
      </c>
      <c r="X12" s="298"/>
      <c r="Y12" s="298"/>
      <c r="Z12" s="298"/>
      <c r="AA12" s="298"/>
      <c r="AB12" s="298"/>
      <c r="AC12" s="298"/>
      <c r="AD12" s="298">
        <v>175</v>
      </c>
      <c r="AE12" s="298"/>
      <c r="AF12" s="298"/>
      <c r="AG12" s="298"/>
      <c r="AH12" s="298">
        <v>145</v>
      </c>
      <c r="AI12" s="298">
        <f t="shared" si="7"/>
        <v>0</v>
      </c>
      <c r="AJ12" s="298"/>
      <c r="AK12" s="298"/>
      <c r="AL12" s="298"/>
      <c r="AM12" s="298">
        <f t="shared" si="8"/>
        <v>0</v>
      </c>
      <c r="AN12" s="298"/>
      <c r="AO12" s="298">
        <f t="shared" si="9"/>
        <v>5</v>
      </c>
      <c r="AP12" s="298"/>
      <c r="AQ12" s="306"/>
      <c r="AR12" s="309">
        <v>5</v>
      </c>
      <c r="AS12" s="306"/>
      <c r="AT12" s="306"/>
      <c r="AU12" s="298"/>
      <c r="AV12" s="308"/>
      <c r="AW12" s="308"/>
      <c r="AX12" s="308"/>
      <c r="AY12" s="308"/>
      <c r="AZ12" s="308"/>
      <c r="BA12" s="308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  <c r="HW12" s="256"/>
      <c r="HX12" s="256"/>
      <c r="HY12" s="256"/>
      <c r="HZ12" s="256"/>
      <c r="IA12" s="256"/>
      <c r="IB12" s="256"/>
      <c r="IC12" s="256"/>
      <c r="ID12" s="256"/>
      <c r="IE12" s="256"/>
      <c r="IF12" s="256"/>
      <c r="IG12" s="256"/>
      <c r="IH12" s="256"/>
      <c r="II12" s="256"/>
      <c r="IJ12" s="256"/>
      <c r="IK12" s="256"/>
      <c r="IL12" s="256"/>
    </row>
    <row r="13" ht="16" customHeight="1" spans="1:246">
      <c r="A13" s="265" t="s">
        <v>257</v>
      </c>
      <c r="B13" s="254">
        <f t="shared" si="2"/>
        <v>7612</v>
      </c>
      <c r="C13" s="254">
        <f t="shared" si="3"/>
        <v>130</v>
      </c>
      <c r="D13" s="290">
        <v>50</v>
      </c>
      <c r="E13" s="290">
        <v>35</v>
      </c>
      <c r="F13" s="290">
        <v>4</v>
      </c>
      <c r="G13" s="290">
        <v>17</v>
      </c>
      <c r="H13" s="290">
        <v>6</v>
      </c>
      <c r="I13" s="290">
        <v>5</v>
      </c>
      <c r="J13" s="290">
        <v>1</v>
      </c>
      <c r="K13" s="290">
        <v>1</v>
      </c>
      <c r="L13" s="290">
        <v>9</v>
      </c>
      <c r="M13" s="290">
        <v>2</v>
      </c>
      <c r="N13" s="198">
        <f t="shared" si="4"/>
        <v>5996</v>
      </c>
      <c r="O13" s="198"/>
      <c r="P13" s="198"/>
      <c r="Q13" s="198">
        <v>4671</v>
      </c>
      <c r="R13" s="198"/>
      <c r="S13" s="198">
        <v>1325</v>
      </c>
      <c r="T13" s="198">
        <f t="shared" si="5"/>
        <v>460</v>
      </c>
      <c r="U13" s="198">
        <v>460</v>
      </c>
      <c r="V13" s="298">
        <f t="shared" si="6"/>
        <v>1026</v>
      </c>
      <c r="W13" s="298">
        <v>748</v>
      </c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>
        <v>278</v>
      </c>
      <c r="AI13" s="298">
        <f t="shared" si="7"/>
        <v>0</v>
      </c>
      <c r="AJ13" s="298"/>
      <c r="AK13" s="298"/>
      <c r="AL13" s="298"/>
      <c r="AM13" s="298">
        <f t="shared" si="8"/>
        <v>0</v>
      </c>
      <c r="AN13" s="298"/>
      <c r="AO13" s="298">
        <f t="shared" si="9"/>
        <v>0</v>
      </c>
      <c r="AP13" s="298"/>
      <c r="AQ13" s="306"/>
      <c r="AR13" s="306"/>
      <c r="AS13" s="306"/>
      <c r="AT13" s="306"/>
      <c r="AU13" s="298"/>
      <c r="AV13" s="308"/>
      <c r="AW13" s="308"/>
      <c r="AX13" s="308"/>
      <c r="AY13" s="308"/>
      <c r="AZ13" s="308"/>
      <c r="BA13" s="308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  <c r="HW13" s="256"/>
      <c r="HX13" s="256"/>
      <c r="HY13" s="256"/>
      <c r="HZ13" s="256"/>
      <c r="IA13" s="256"/>
      <c r="IB13" s="256"/>
      <c r="IC13" s="256"/>
      <c r="ID13" s="256"/>
      <c r="IE13" s="256"/>
      <c r="IF13" s="256"/>
      <c r="IG13" s="256"/>
      <c r="IH13" s="256"/>
      <c r="II13" s="256"/>
      <c r="IJ13" s="256"/>
      <c r="IK13" s="256"/>
      <c r="IL13" s="256"/>
    </row>
    <row r="14" ht="16" customHeight="1" spans="1:246">
      <c r="A14" s="265" t="s">
        <v>306</v>
      </c>
      <c r="B14" s="254">
        <f t="shared" si="2"/>
        <v>1231</v>
      </c>
      <c r="C14" s="254">
        <f t="shared" si="3"/>
        <v>649</v>
      </c>
      <c r="D14" s="290">
        <f>599+6</f>
        <v>605</v>
      </c>
      <c r="E14" s="290">
        <v>18</v>
      </c>
      <c r="F14" s="290">
        <v>2</v>
      </c>
      <c r="G14" s="290">
        <v>5</v>
      </c>
      <c r="H14" s="290">
        <v>3</v>
      </c>
      <c r="I14" s="290">
        <v>5</v>
      </c>
      <c r="J14" s="290">
        <v>1</v>
      </c>
      <c r="K14" s="290">
        <v>4</v>
      </c>
      <c r="L14" s="290">
        <v>4</v>
      </c>
      <c r="M14" s="290">
        <v>2</v>
      </c>
      <c r="N14" s="198">
        <f t="shared" si="4"/>
        <v>259</v>
      </c>
      <c r="O14" s="198"/>
      <c r="P14" s="198"/>
      <c r="Q14" s="198">
        <f>224-6</f>
        <v>218</v>
      </c>
      <c r="R14" s="198"/>
      <c r="S14" s="198">
        <v>41</v>
      </c>
      <c r="T14" s="198">
        <f t="shared" si="5"/>
        <v>31</v>
      </c>
      <c r="U14" s="198">
        <v>31</v>
      </c>
      <c r="V14" s="298">
        <f t="shared" si="6"/>
        <v>292</v>
      </c>
      <c r="W14" s="298">
        <v>78</v>
      </c>
      <c r="X14" s="298"/>
      <c r="Y14" s="298"/>
      <c r="Z14" s="298">
        <v>1</v>
      </c>
      <c r="AA14" s="298">
        <v>1</v>
      </c>
      <c r="AB14" s="298"/>
      <c r="AC14" s="298"/>
      <c r="AD14" s="298">
        <v>69</v>
      </c>
      <c r="AE14" s="298"/>
      <c r="AF14" s="298"/>
      <c r="AG14" s="298">
        <v>10</v>
      </c>
      <c r="AH14" s="298">
        <v>133</v>
      </c>
      <c r="AI14" s="298">
        <f t="shared" si="7"/>
        <v>0</v>
      </c>
      <c r="AJ14" s="298"/>
      <c r="AK14" s="298"/>
      <c r="AL14" s="298"/>
      <c r="AM14" s="298">
        <f t="shared" si="8"/>
        <v>0</v>
      </c>
      <c r="AN14" s="298"/>
      <c r="AO14" s="298">
        <f t="shared" si="9"/>
        <v>0</v>
      </c>
      <c r="AP14" s="298"/>
      <c r="AQ14" s="306"/>
      <c r="AR14" s="306"/>
      <c r="AS14" s="306"/>
      <c r="AT14" s="306"/>
      <c r="AU14" s="298"/>
      <c r="AV14" s="308"/>
      <c r="AW14" s="308"/>
      <c r="AX14" s="308"/>
      <c r="AY14" s="308"/>
      <c r="AZ14" s="308"/>
      <c r="BA14" s="308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</row>
    <row r="15" ht="18" customHeight="1" spans="1:246">
      <c r="A15" s="265" t="s">
        <v>331</v>
      </c>
      <c r="B15" s="254">
        <f t="shared" si="2"/>
        <v>3580</v>
      </c>
      <c r="C15" s="254">
        <f t="shared" si="3"/>
        <v>0</v>
      </c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>
        <f t="shared" si="4"/>
        <v>559</v>
      </c>
      <c r="O15" s="198"/>
      <c r="P15" s="198"/>
      <c r="Q15" s="198"/>
      <c r="R15" s="198"/>
      <c r="S15" s="198">
        <v>559</v>
      </c>
      <c r="T15" s="198">
        <f t="shared" si="5"/>
        <v>0</v>
      </c>
      <c r="U15" s="198"/>
      <c r="V15" s="298">
        <f t="shared" si="6"/>
        <v>1181</v>
      </c>
      <c r="W15" s="298">
        <v>693</v>
      </c>
      <c r="X15" s="298"/>
      <c r="Y15" s="298"/>
      <c r="Z15" s="298"/>
      <c r="AA15" s="298"/>
      <c r="AB15" s="298"/>
      <c r="AC15" s="298">
        <v>13</v>
      </c>
      <c r="AD15" s="298">
        <v>120</v>
      </c>
      <c r="AE15" s="298"/>
      <c r="AF15" s="298"/>
      <c r="AG15" s="298">
        <v>58</v>
      </c>
      <c r="AH15" s="298">
        <v>297</v>
      </c>
      <c r="AI15" s="298">
        <f t="shared" si="7"/>
        <v>0</v>
      </c>
      <c r="AJ15" s="298"/>
      <c r="AK15" s="298"/>
      <c r="AL15" s="298"/>
      <c r="AM15" s="298">
        <f t="shared" si="8"/>
        <v>0</v>
      </c>
      <c r="AN15" s="298"/>
      <c r="AO15" s="298">
        <f t="shared" si="9"/>
        <v>1840</v>
      </c>
      <c r="AP15" s="298"/>
      <c r="AQ15" s="306"/>
      <c r="AR15" s="309">
        <v>1080</v>
      </c>
      <c r="AS15" s="306"/>
      <c r="AT15" s="306"/>
      <c r="AU15" s="298">
        <v>760</v>
      </c>
      <c r="AV15" s="308"/>
      <c r="AW15" s="308"/>
      <c r="AX15" s="308"/>
      <c r="AY15" s="308"/>
      <c r="AZ15" s="308"/>
      <c r="BA15" s="308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</row>
    <row r="16" ht="18" customHeight="1" spans="1:246">
      <c r="A16" s="265" t="s">
        <v>341</v>
      </c>
      <c r="B16" s="254">
        <f t="shared" si="2"/>
        <v>11957</v>
      </c>
      <c r="C16" s="254">
        <f t="shared" si="3"/>
        <v>578</v>
      </c>
      <c r="D16" s="290">
        <v>134</v>
      </c>
      <c r="E16" s="290">
        <v>111</v>
      </c>
      <c r="F16" s="290">
        <v>10</v>
      </c>
      <c r="G16" s="290">
        <v>54</v>
      </c>
      <c r="H16" s="290">
        <v>22</v>
      </c>
      <c r="I16" s="290">
        <v>14</v>
      </c>
      <c r="J16" s="290">
        <v>3</v>
      </c>
      <c r="K16" s="290">
        <v>1</v>
      </c>
      <c r="L16" s="290">
        <v>26</v>
      </c>
      <c r="M16" s="290">
        <v>203</v>
      </c>
      <c r="N16" s="198">
        <f t="shared" si="4"/>
        <v>300</v>
      </c>
      <c r="O16" s="198"/>
      <c r="P16" s="198"/>
      <c r="Q16" s="198"/>
      <c r="R16" s="198"/>
      <c r="S16" s="198">
        <v>300</v>
      </c>
      <c r="T16" s="198">
        <f t="shared" si="5"/>
        <v>0</v>
      </c>
      <c r="U16" s="198"/>
      <c r="V16" s="298">
        <f t="shared" si="6"/>
        <v>2320</v>
      </c>
      <c r="W16" s="298">
        <v>149</v>
      </c>
      <c r="X16" s="298"/>
      <c r="Y16" s="298"/>
      <c r="Z16" s="298"/>
      <c r="AA16" s="298"/>
      <c r="AB16" s="298"/>
      <c r="AC16" s="298"/>
      <c r="AD16" s="298">
        <v>1002</v>
      </c>
      <c r="AE16" s="298"/>
      <c r="AF16" s="298">
        <v>500</v>
      </c>
      <c r="AG16" s="298">
        <v>2</v>
      </c>
      <c r="AH16" s="298">
        <v>667</v>
      </c>
      <c r="AI16" s="298">
        <f t="shared" si="7"/>
        <v>0</v>
      </c>
      <c r="AJ16" s="298"/>
      <c r="AK16" s="298"/>
      <c r="AL16" s="298"/>
      <c r="AM16" s="298">
        <f t="shared" si="8"/>
        <v>0</v>
      </c>
      <c r="AN16" s="298"/>
      <c r="AO16" s="298">
        <f t="shared" si="9"/>
        <v>8759</v>
      </c>
      <c r="AP16" s="298">
        <v>200</v>
      </c>
      <c r="AQ16" s="306"/>
      <c r="AR16" s="309">
        <v>3257</v>
      </c>
      <c r="AS16" s="306"/>
      <c r="AT16" s="309">
        <v>4500</v>
      </c>
      <c r="AU16" s="298">
        <v>802</v>
      </c>
      <c r="AV16" s="308"/>
      <c r="AW16" s="308"/>
      <c r="AX16" s="308"/>
      <c r="AY16" s="308"/>
      <c r="AZ16" s="308"/>
      <c r="BA16" s="308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6"/>
      <c r="IB16" s="256"/>
      <c r="IC16" s="256"/>
      <c r="ID16" s="256"/>
      <c r="IE16" s="256"/>
      <c r="IF16" s="256"/>
      <c r="IG16" s="256"/>
      <c r="IH16" s="256"/>
      <c r="II16" s="256"/>
      <c r="IJ16" s="256"/>
      <c r="IK16" s="256"/>
      <c r="IL16" s="256"/>
    </row>
    <row r="17" ht="18" customHeight="1" spans="1:246">
      <c r="A17" s="265" t="s">
        <v>352</v>
      </c>
      <c r="B17" s="254">
        <f t="shared" si="2"/>
        <v>4938</v>
      </c>
      <c r="C17" s="254">
        <f t="shared" si="3"/>
        <v>169</v>
      </c>
      <c r="D17" s="290">
        <v>137</v>
      </c>
      <c r="E17" s="290">
        <v>11</v>
      </c>
      <c r="F17" s="290">
        <v>4</v>
      </c>
      <c r="G17" s="290">
        <v>5</v>
      </c>
      <c r="H17" s="290">
        <v>5</v>
      </c>
      <c r="I17" s="290">
        <v>4</v>
      </c>
      <c r="J17" s="290"/>
      <c r="K17" s="290"/>
      <c r="L17" s="290">
        <v>3</v>
      </c>
      <c r="M17" s="290"/>
      <c r="N17" s="198">
        <f t="shared" si="4"/>
        <v>1185</v>
      </c>
      <c r="O17" s="198"/>
      <c r="P17" s="198"/>
      <c r="Q17" s="198">
        <v>502</v>
      </c>
      <c r="R17" s="198">
        <v>340</v>
      </c>
      <c r="S17" s="198">
        <v>343</v>
      </c>
      <c r="T17" s="198">
        <f t="shared" si="5"/>
        <v>0</v>
      </c>
      <c r="U17" s="198"/>
      <c r="V17" s="298">
        <f t="shared" si="6"/>
        <v>688</v>
      </c>
      <c r="W17" s="298">
        <v>383</v>
      </c>
      <c r="X17" s="298"/>
      <c r="Y17" s="298"/>
      <c r="Z17" s="298">
        <v>1</v>
      </c>
      <c r="AA17" s="298">
        <v>2</v>
      </c>
      <c r="AB17" s="298">
        <v>11</v>
      </c>
      <c r="AC17" s="298"/>
      <c r="AD17" s="298"/>
      <c r="AE17" s="298"/>
      <c r="AF17" s="298"/>
      <c r="AG17" s="298"/>
      <c r="AH17" s="298">
        <v>291</v>
      </c>
      <c r="AI17" s="298">
        <f t="shared" si="7"/>
        <v>0</v>
      </c>
      <c r="AJ17" s="298"/>
      <c r="AK17" s="298"/>
      <c r="AL17" s="298"/>
      <c r="AM17" s="298">
        <f t="shared" si="8"/>
        <v>0</v>
      </c>
      <c r="AN17" s="298"/>
      <c r="AO17" s="298">
        <f t="shared" si="9"/>
        <v>2896</v>
      </c>
      <c r="AP17" s="298"/>
      <c r="AQ17" s="306"/>
      <c r="AR17" s="310">
        <v>1908</v>
      </c>
      <c r="AS17" s="306"/>
      <c r="AT17" s="306"/>
      <c r="AU17" s="298">
        <v>988</v>
      </c>
      <c r="AV17" s="308"/>
      <c r="AW17" s="308"/>
      <c r="AX17" s="308"/>
      <c r="AY17" s="308"/>
      <c r="AZ17" s="308"/>
      <c r="BA17" s="308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</row>
    <row r="18" ht="18" customHeight="1" spans="1:246">
      <c r="A18" s="265" t="s">
        <v>382</v>
      </c>
      <c r="B18" s="254">
        <f t="shared" si="2"/>
        <v>31</v>
      </c>
      <c r="C18" s="254">
        <f t="shared" si="3"/>
        <v>0</v>
      </c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>
        <f t="shared" si="4"/>
        <v>0</v>
      </c>
      <c r="O18" s="198"/>
      <c r="P18" s="198"/>
      <c r="Q18" s="198"/>
      <c r="R18" s="198"/>
      <c r="S18" s="198"/>
      <c r="T18" s="198">
        <f t="shared" si="5"/>
        <v>0</v>
      </c>
      <c r="U18" s="198"/>
      <c r="V18" s="298">
        <f t="shared" si="6"/>
        <v>0</v>
      </c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>
        <f t="shared" si="7"/>
        <v>0</v>
      </c>
      <c r="AJ18" s="298"/>
      <c r="AK18" s="298"/>
      <c r="AL18" s="298"/>
      <c r="AM18" s="298">
        <f t="shared" si="8"/>
        <v>0</v>
      </c>
      <c r="AN18" s="298"/>
      <c r="AO18" s="298">
        <f t="shared" si="9"/>
        <v>31</v>
      </c>
      <c r="AP18" s="298"/>
      <c r="AQ18" s="306"/>
      <c r="AR18" s="309">
        <v>31</v>
      </c>
      <c r="AS18" s="306"/>
      <c r="AT18" s="306"/>
      <c r="AU18" s="298"/>
      <c r="AV18" s="308"/>
      <c r="AW18" s="308"/>
      <c r="AX18" s="308"/>
      <c r="AY18" s="308"/>
      <c r="AZ18" s="308"/>
      <c r="BA18" s="308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56"/>
      <c r="EI18" s="256"/>
      <c r="EJ18" s="256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D18" s="256"/>
      <c r="FE18" s="256"/>
      <c r="FF18" s="256"/>
      <c r="FG18" s="256"/>
      <c r="FH18" s="256"/>
      <c r="FI18" s="256"/>
      <c r="FJ18" s="256"/>
      <c r="FK18" s="256"/>
      <c r="FL18" s="256"/>
      <c r="FM18" s="256"/>
      <c r="FN18" s="256"/>
      <c r="FO18" s="256"/>
      <c r="FP18" s="256"/>
      <c r="FQ18" s="256"/>
      <c r="FR18" s="256"/>
      <c r="FS18" s="256"/>
      <c r="FT18" s="256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6"/>
      <c r="GF18" s="256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256"/>
      <c r="HX18" s="256"/>
      <c r="HY18" s="256"/>
      <c r="HZ18" s="256"/>
      <c r="IA18" s="256"/>
      <c r="IB18" s="256"/>
      <c r="IC18" s="256"/>
      <c r="ID18" s="256"/>
      <c r="IE18" s="256"/>
      <c r="IF18" s="256"/>
      <c r="IG18" s="256"/>
      <c r="IH18" s="256"/>
      <c r="II18" s="256"/>
      <c r="IJ18" s="256"/>
      <c r="IK18" s="256"/>
      <c r="IL18" s="256"/>
    </row>
    <row r="19" ht="18" customHeight="1" spans="1:246">
      <c r="A19" s="265" t="s">
        <v>385</v>
      </c>
      <c r="B19" s="254">
        <f t="shared" si="2"/>
        <v>883</v>
      </c>
      <c r="C19" s="254">
        <f t="shared" si="3"/>
        <v>66</v>
      </c>
      <c r="D19" s="198">
        <v>25</v>
      </c>
      <c r="E19" s="198">
        <v>19</v>
      </c>
      <c r="F19" s="198">
        <v>2</v>
      </c>
      <c r="G19" s="198">
        <v>8</v>
      </c>
      <c r="H19" s="198">
        <v>3</v>
      </c>
      <c r="I19" s="198">
        <v>2</v>
      </c>
      <c r="J19" s="198">
        <v>1</v>
      </c>
      <c r="K19" s="198"/>
      <c r="L19" s="198">
        <v>5</v>
      </c>
      <c r="M19" s="198">
        <v>1</v>
      </c>
      <c r="N19" s="198">
        <f t="shared" si="4"/>
        <v>0</v>
      </c>
      <c r="O19" s="251"/>
      <c r="P19" s="251"/>
      <c r="Q19" s="251"/>
      <c r="R19" s="251"/>
      <c r="S19" s="202"/>
      <c r="T19" s="198">
        <f t="shared" si="5"/>
        <v>0</v>
      </c>
      <c r="U19" s="202"/>
      <c r="V19" s="298">
        <f t="shared" si="6"/>
        <v>114</v>
      </c>
      <c r="W19" s="298">
        <v>45</v>
      </c>
      <c r="X19" s="298"/>
      <c r="Y19" s="298"/>
      <c r="Z19" s="298"/>
      <c r="AA19" s="298"/>
      <c r="AB19" s="298">
        <v>19</v>
      </c>
      <c r="AC19" s="298"/>
      <c r="AD19" s="298"/>
      <c r="AE19" s="298"/>
      <c r="AF19" s="298">
        <v>50</v>
      </c>
      <c r="AG19" s="298"/>
      <c r="AH19" s="298"/>
      <c r="AI19" s="298">
        <f t="shared" si="7"/>
        <v>403</v>
      </c>
      <c r="AJ19" s="298">
        <v>300</v>
      </c>
      <c r="AK19" s="298">
        <v>103</v>
      </c>
      <c r="AL19" s="298"/>
      <c r="AM19" s="298">
        <f t="shared" si="8"/>
        <v>0</v>
      </c>
      <c r="AN19" s="298"/>
      <c r="AO19" s="298">
        <f t="shared" si="9"/>
        <v>300</v>
      </c>
      <c r="AP19" s="298"/>
      <c r="AQ19" s="309">
        <v>300</v>
      </c>
      <c r="AR19" s="306"/>
      <c r="AS19" s="306"/>
      <c r="AT19" s="306"/>
      <c r="AU19" s="298"/>
      <c r="AV19" s="308"/>
      <c r="AW19" s="308"/>
      <c r="AX19" s="308"/>
      <c r="AY19" s="308"/>
      <c r="AZ19" s="308"/>
      <c r="BA19" s="308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  <c r="HX19" s="256"/>
      <c r="HY19" s="256"/>
      <c r="HZ19" s="256"/>
      <c r="IA19" s="256"/>
      <c r="IB19" s="256"/>
      <c r="IC19" s="256"/>
      <c r="ID19" s="256"/>
      <c r="IE19" s="256"/>
      <c r="IF19" s="256"/>
      <c r="IG19" s="256"/>
      <c r="IH19" s="256"/>
      <c r="II19" s="256"/>
      <c r="IJ19" s="256"/>
      <c r="IK19" s="256"/>
      <c r="IL19" s="256"/>
    </row>
    <row r="20" ht="18" customHeight="1" spans="1:246">
      <c r="A20" s="265" t="s">
        <v>396</v>
      </c>
      <c r="B20" s="254">
        <f t="shared" si="2"/>
        <v>550</v>
      </c>
      <c r="C20" s="254">
        <f t="shared" si="3"/>
        <v>30</v>
      </c>
      <c r="D20" s="290">
        <v>10</v>
      </c>
      <c r="E20" s="290">
        <v>8</v>
      </c>
      <c r="F20" s="290">
        <v>1</v>
      </c>
      <c r="G20" s="290">
        <v>5</v>
      </c>
      <c r="H20" s="290">
        <v>2</v>
      </c>
      <c r="I20" s="290">
        <v>1</v>
      </c>
      <c r="J20" s="290"/>
      <c r="K20" s="290"/>
      <c r="L20" s="290">
        <v>2</v>
      </c>
      <c r="M20" s="290">
        <v>1</v>
      </c>
      <c r="N20" s="198">
        <f t="shared" si="4"/>
        <v>0</v>
      </c>
      <c r="O20" s="251"/>
      <c r="P20" s="251"/>
      <c r="Q20" s="251"/>
      <c r="R20" s="251"/>
      <c r="S20" s="251"/>
      <c r="T20" s="198">
        <f t="shared" si="5"/>
        <v>0</v>
      </c>
      <c r="U20" s="251"/>
      <c r="V20" s="298">
        <f t="shared" si="6"/>
        <v>222</v>
      </c>
      <c r="W20" s="298">
        <v>26</v>
      </c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>
        <v>196</v>
      </c>
      <c r="AI20" s="298">
        <v>298</v>
      </c>
      <c r="AJ20" s="298">
        <v>248</v>
      </c>
      <c r="AK20" s="298"/>
      <c r="AL20" s="298">
        <v>50</v>
      </c>
      <c r="AM20" s="298">
        <f t="shared" si="8"/>
        <v>0</v>
      </c>
      <c r="AN20" s="298"/>
      <c r="AO20" s="298">
        <f t="shared" si="9"/>
        <v>0</v>
      </c>
      <c r="AP20" s="298"/>
      <c r="AQ20" s="306"/>
      <c r="AR20" s="306"/>
      <c r="AS20" s="306"/>
      <c r="AT20" s="306"/>
      <c r="AU20" s="311"/>
      <c r="AV20" s="308"/>
      <c r="AW20" s="308"/>
      <c r="AX20" s="308"/>
      <c r="AY20" s="308"/>
      <c r="AZ20" s="308"/>
      <c r="BA20" s="308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  <c r="HX20" s="256"/>
      <c r="HY20" s="256"/>
      <c r="HZ20" s="256"/>
      <c r="IA20" s="256"/>
      <c r="IB20" s="256"/>
      <c r="IC20" s="256"/>
      <c r="ID20" s="256"/>
      <c r="IE20" s="256"/>
      <c r="IF20" s="256"/>
      <c r="IG20" s="256"/>
      <c r="IH20" s="256"/>
      <c r="II20" s="256"/>
      <c r="IJ20" s="256"/>
      <c r="IK20" s="256"/>
      <c r="IL20" s="256"/>
    </row>
    <row r="21" ht="18" customHeight="1" spans="1:246">
      <c r="A21" s="265" t="s">
        <v>399</v>
      </c>
      <c r="B21" s="254">
        <f t="shared" si="2"/>
        <v>379</v>
      </c>
      <c r="C21" s="254">
        <f t="shared" si="3"/>
        <v>259</v>
      </c>
      <c r="D21" s="290">
        <v>90</v>
      </c>
      <c r="E21" s="290">
        <v>76</v>
      </c>
      <c r="F21" s="290">
        <v>7</v>
      </c>
      <c r="G21" s="290">
        <v>36</v>
      </c>
      <c r="H21" s="290">
        <v>15</v>
      </c>
      <c r="I21" s="290">
        <v>9</v>
      </c>
      <c r="J21" s="290">
        <v>1</v>
      </c>
      <c r="K21" s="290">
        <v>1</v>
      </c>
      <c r="L21" s="290">
        <v>17</v>
      </c>
      <c r="M21" s="290">
        <v>7</v>
      </c>
      <c r="N21" s="198">
        <f t="shared" si="4"/>
        <v>0</v>
      </c>
      <c r="O21" s="198"/>
      <c r="P21" s="198"/>
      <c r="Q21" s="198"/>
      <c r="R21" s="198"/>
      <c r="S21" s="198"/>
      <c r="T21" s="198">
        <f t="shared" si="5"/>
        <v>0</v>
      </c>
      <c r="U21" s="198"/>
      <c r="V21" s="298">
        <f t="shared" si="6"/>
        <v>120</v>
      </c>
      <c r="W21" s="298">
        <v>19</v>
      </c>
      <c r="X21" s="298"/>
      <c r="Y21" s="298"/>
      <c r="Z21" s="298"/>
      <c r="AA21" s="298"/>
      <c r="AB21" s="298"/>
      <c r="AC21" s="298"/>
      <c r="AD21" s="298">
        <v>95</v>
      </c>
      <c r="AE21" s="298"/>
      <c r="AF21" s="298">
        <v>5</v>
      </c>
      <c r="AG21" s="298"/>
      <c r="AH21" s="298">
        <v>1</v>
      </c>
      <c r="AI21" s="298">
        <f t="shared" ref="AI21:AI23" si="10">AJ21+AK21</f>
        <v>0</v>
      </c>
      <c r="AJ21" s="298"/>
      <c r="AK21" s="298"/>
      <c r="AL21" s="298"/>
      <c r="AM21" s="298">
        <f t="shared" si="8"/>
        <v>0</v>
      </c>
      <c r="AN21" s="298"/>
      <c r="AO21" s="298">
        <f t="shared" si="9"/>
        <v>0</v>
      </c>
      <c r="AP21" s="298"/>
      <c r="AQ21" s="306"/>
      <c r="AR21" s="306"/>
      <c r="AS21" s="306"/>
      <c r="AT21" s="306"/>
      <c r="AU21" s="298"/>
      <c r="AV21" s="307"/>
      <c r="AW21" s="307"/>
      <c r="AX21" s="307"/>
      <c r="AY21" s="307"/>
      <c r="AZ21" s="307"/>
      <c r="BA21" s="307"/>
      <c r="BB21" s="257"/>
      <c r="BC21" s="257"/>
      <c r="BD21" s="257"/>
      <c r="BE21" s="257"/>
      <c r="BF21" s="257"/>
      <c r="BG21" s="257"/>
      <c r="BH21" s="257"/>
      <c r="BI21" s="257"/>
      <c r="BJ21" s="257"/>
      <c r="BK21" s="257"/>
      <c r="BL21" s="257"/>
      <c r="BM21" s="257"/>
      <c r="BN21" s="257"/>
      <c r="BO21" s="257"/>
      <c r="BP21" s="257"/>
      <c r="BQ21" s="257"/>
      <c r="BR21" s="257"/>
      <c r="BS21" s="257"/>
      <c r="BT21" s="257"/>
      <c r="BU21" s="257"/>
      <c r="BV21" s="257"/>
      <c r="BW21" s="257"/>
      <c r="BX21" s="257"/>
      <c r="BY21" s="257"/>
      <c r="BZ21" s="257"/>
      <c r="CA21" s="257"/>
      <c r="CB21" s="257"/>
      <c r="CC21" s="257"/>
      <c r="CD21" s="257"/>
      <c r="CE21" s="257"/>
      <c r="CF21" s="257"/>
      <c r="CG21" s="257"/>
      <c r="CH21" s="257"/>
      <c r="CI21" s="257"/>
      <c r="CJ21" s="257"/>
      <c r="CK21" s="257"/>
      <c r="CL21" s="257"/>
      <c r="CM21" s="257"/>
      <c r="CN21" s="257"/>
      <c r="CO21" s="257"/>
      <c r="CP21" s="257"/>
      <c r="CQ21" s="257"/>
      <c r="CR21" s="257"/>
      <c r="CS21" s="257"/>
      <c r="CT21" s="257"/>
      <c r="CU21" s="257"/>
      <c r="CV21" s="257"/>
      <c r="CW21" s="257"/>
      <c r="CX21" s="257"/>
      <c r="CY21" s="257"/>
      <c r="CZ21" s="257"/>
      <c r="DA21" s="257"/>
      <c r="DB21" s="257"/>
      <c r="DC21" s="257"/>
      <c r="DD21" s="257"/>
      <c r="DE21" s="257"/>
      <c r="DF21" s="257"/>
      <c r="DG21" s="257"/>
      <c r="DH21" s="257"/>
      <c r="DI21" s="257"/>
      <c r="DJ21" s="257"/>
      <c r="DK21" s="257"/>
      <c r="DL21" s="257"/>
      <c r="DM21" s="257"/>
      <c r="DN21" s="257"/>
      <c r="DO21" s="257"/>
      <c r="DP21" s="257"/>
      <c r="DQ21" s="257"/>
      <c r="DR21" s="257"/>
      <c r="DS21" s="257"/>
      <c r="DT21" s="257"/>
      <c r="DU21" s="257"/>
      <c r="DV21" s="257"/>
      <c r="DW21" s="257"/>
      <c r="DX21" s="257"/>
      <c r="DY21" s="257"/>
      <c r="DZ21" s="257"/>
      <c r="EA21" s="257"/>
      <c r="EB21" s="257"/>
      <c r="EC21" s="257"/>
      <c r="ED21" s="257"/>
      <c r="EE21" s="257"/>
      <c r="EF21" s="257"/>
      <c r="EG21" s="257"/>
      <c r="EH21" s="257"/>
      <c r="EI21" s="257"/>
      <c r="EJ21" s="257"/>
      <c r="EK21" s="257"/>
      <c r="EL21" s="257"/>
      <c r="EM21" s="257"/>
      <c r="EN21" s="257"/>
      <c r="EO21" s="257"/>
      <c r="EP21" s="257"/>
      <c r="EQ21" s="257"/>
      <c r="ER21" s="257"/>
      <c r="ES21" s="257"/>
      <c r="ET21" s="257"/>
      <c r="EU21" s="257"/>
      <c r="EV21" s="257"/>
      <c r="EW21" s="257"/>
      <c r="EX21" s="257"/>
      <c r="EY21" s="257"/>
      <c r="EZ21" s="257"/>
      <c r="FA21" s="257"/>
      <c r="FB21" s="257"/>
      <c r="FC21" s="257"/>
      <c r="FD21" s="257"/>
      <c r="FE21" s="257"/>
      <c r="FF21" s="257"/>
      <c r="FG21" s="257"/>
      <c r="FH21" s="257"/>
      <c r="FI21" s="257"/>
      <c r="FJ21" s="257"/>
      <c r="FK21" s="257"/>
      <c r="FL21" s="257"/>
      <c r="FM21" s="257"/>
      <c r="FN21" s="257"/>
      <c r="FO21" s="257"/>
      <c r="FP21" s="257"/>
      <c r="FQ21" s="257"/>
      <c r="FR21" s="257"/>
      <c r="FS21" s="257"/>
      <c r="FT21" s="257"/>
      <c r="FU21" s="257"/>
      <c r="FV21" s="257"/>
      <c r="FW21" s="257"/>
      <c r="FX21" s="257"/>
      <c r="FY21" s="257"/>
      <c r="FZ21" s="257"/>
      <c r="GA21" s="257"/>
      <c r="GB21" s="257"/>
      <c r="GC21" s="257"/>
      <c r="GD21" s="257"/>
      <c r="GE21" s="257"/>
      <c r="GF21" s="257"/>
      <c r="GG21" s="257"/>
      <c r="GH21" s="257"/>
      <c r="GI21" s="257"/>
      <c r="GJ21" s="257"/>
      <c r="GK21" s="257"/>
      <c r="GL21" s="257"/>
      <c r="GM21" s="257"/>
      <c r="GN21" s="257"/>
      <c r="GO21" s="257"/>
      <c r="GP21" s="257"/>
      <c r="GQ21" s="257"/>
      <c r="GR21" s="257"/>
      <c r="GS21" s="257"/>
      <c r="GT21" s="257"/>
      <c r="GU21" s="257"/>
      <c r="GV21" s="257"/>
      <c r="GW21" s="257"/>
      <c r="GX21" s="257"/>
      <c r="GY21" s="257"/>
      <c r="GZ21" s="257"/>
      <c r="HA21" s="257"/>
      <c r="HB21" s="257"/>
      <c r="HC21" s="257"/>
      <c r="HD21" s="257"/>
      <c r="HE21" s="257"/>
      <c r="HF21" s="257"/>
      <c r="HG21" s="257"/>
      <c r="HH21" s="257"/>
      <c r="HI21" s="257"/>
      <c r="HJ21" s="257"/>
      <c r="HK21" s="257"/>
      <c r="HL21" s="257"/>
      <c r="HM21" s="257"/>
      <c r="HN21" s="257"/>
      <c r="HO21" s="257"/>
      <c r="HP21" s="257"/>
      <c r="HQ21" s="257"/>
      <c r="HR21" s="257"/>
      <c r="HS21" s="257"/>
      <c r="HT21" s="257"/>
      <c r="HU21" s="257"/>
      <c r="HV21" s="257"/>
      <c r="HW21" s="257"/>
      <c r="HX21" s="257"/>
      <c r="HY21" s="257"/>
      <c r="HZ21" s="257"/>
      <c r="IA21" s="257"/>
      <c r="IB21" s="257"/>
      <c r="IC21" s="257"/>
      <c r="ID21" s="257"/>
      <c r="IE21" s="257"/>
      <c r="IF21" s="257"/>
      <c r="IG21" s="257"/>
      <c r="IH21" s="257"/>
      <c r="II21" s="257"/>
      <c r="IJ21" s="257"/>
      <c r="IK21" s="257"/>
      <c r="IL21" s="257"/>
    </row>
    <row r="22" ht="18" customHeight="1" spans="1:246">
      <c r="A22" s="265" t="s">
        <v>406</v>
      </c>
      <c r="B22" s="254">
        <f t="shared" si="2"/>
        <v>983</v>
      </c>
      <c r="C22" s="254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198">
        <f t="shared" si="4"/>
        <v>0</v>
      </c>
      <c r="O22" s="198"/>
      <c r="P22" s="198"/>
      <c r="Q22" s="198"/>
      <c r="R22" s="198"/>
      <c r="S22" s="198"/>
      <c r="T22" s="198">
        <f t="shared" si="5"/>
        <v>0</v>
      </c>
      <c r="U22" s="198"/>
      <c r="V22" s="298">
        <f t="shared" si="6"/>
        <v>0</v>
      </c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>
        <f t="shared" si="10"/>
        <v>0</v>
      </c>
      <c r="AJ22" s="298"/>
      <c r="AK22" s="298"/>
      <c r="AL22" s="298"/>
      <c r="AM22" s="298">
        <f t="shared" si="8"/>
        <v>983</v>
      </c>
      <c r="AN22" s="298">
        <v>983</v>
      </c>
      <c r="AO22" s="298">
        <f t="shared" si="9"/>
        <v>0</v>
      </c>
      <c r="AP22" s="298"/>
      <c r="AQ22" s="306"/>
      <c r="AR22" s="306"/>
      <c r="AS22" s="306"/>
      <c r="AT22" s="306"/>
      <c r="AU22" s="298"/>
      <c r="AV22" s="308"/>
      <c r="AW22" s="308"/>
      <c r="AX22" s="308"/>
      <c r="AY22" s="308"/>
      <c r="AZ22" s="308"/>
      <c r="BA22" s="308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6"/>
      <c r="EH22" s="256"/>
      <c r="EI22" s="256"/>
      <c r="EJ22" s="256"/>
      <c r="EK22" s="256"/>
      <c r="EL22" s="256"/>
      <c r="EM22" s="256"/>
      <c r="EN22" s="256"/>
      <c r="EO22" s="256"/>
      <c r="EP22" s="256"/>
      <c r="EQ22" s="256"/>
      <c r="ER22" s="256"/>
      <c r="ES22" s="256"/>
      <c r="ET22" s="256"/>
      <c r="EU22" s="256"/>
      <c r="EV22" s="256"/>
      <c r="EW22" s="256"/>
      <c r="EX22" s="256"/>
      <c r="EY22" s="256"/>
      <c r="EZ22" s="256"/>
      <c r="FA22" s="256"/>
      <c r="FB22" s="256"/>
      <c r="FC22" s="256"/>
      <c r="FD22" s="256"/>
      <c r="FE22" s="256"/>
      <c r="FF22" s="256"/>
      <c r="FG22" s="256"/>
      <c r="FH22" s="256"/>
      <c r="FI22" s="256"/>
      <c r="FJ22" s="256"/>
      <c r="FK22" s="256"/>
      <c r="FL22" s="256"/>
      <c r="FM22" s="256"/>
      <c r="FN22" s="256"/>
      <c r="FO22" s="256"/>
      <c r="FP22" s="256"/>
      <c r="FQ22" s="256"/>
      <c r="FR22" s="256"/>
      <c r="FS22" s="256"/>
      <c r="FT22" s="256"/>
      <c r="FU22" s="256"/>
      <c r="FV22" s="256"/>
      <c r="FW22" s="256"/>
      <c r="FX22" s="256"/>
      <c r="FY22" s="256"/>
      <c r="FZ22" s="256"/>
      <c r="GA22" s="256"/>
      <c r="GB22" s="256"/>
      <c r="GC22" s="256"/>
      <c r="GD22" s="256"/>
      <c r="GE22" s="256"/>
      <c r="GF22" s="256"/>
      <c r="GG22" s="256"/>
      <c r="GH22" s="256"/>
      <c r="GI22" s="256"/>
      <c r="GJ22" s="256"/>
      <c r="GK22" s="256"/>
      <c r="GL22" s="256"/>
      <c r="GM22" s="256"/>
      <c r="GN22" s="256"/>
      <c r="GO22" s="256"/>
      <c r="GP22" s="256"/>
      <c r="GQ22" s="256"/>
      <c r="GR22" s="256"/>
      <c r="GS22" s="256"/>
      <c r="GT22" s="256"/>
      <c r="GU22" s="256"/>
      <c r="GV22" s="256"/>
      <c r="GW22" s="256"/>
      <c r="GX22" s="256"/>
      <c r="GY22" s="256"/>
      <c r="GZ22" s="256"/>
      <c r="HA22" s="256"/>
      <c r="HB22" s="256"/>
      <c r="HC22" s="256"/>
      <c r="HD22" s="256"/>
      <c r="HE22" s="256"/>
      <c r="HF22" s="256"/>
      <c r="HG22" s="256"/>
      <c r="HH22" s="256"/>
      <c r="HI22" s="256"/>
      <c r="HJ22" s="256"/>
      <c r="HK22" s="256"/>
      <c r="HL22" s="256"/>
      <c r="HM22" s="256"/>
      <c r="HN22" s="256"/>
      <c r="HO22" s="256"/>
      <c r="HP22" s="256"/>
      <c r="HQ22" s="256"/>
      <c r="HR22" s="256"/>
      <c r="HS22" s="256"/>
      <c r="HT22" s="256"/>
      <c r="HU22" s="256"/>
      <c r="HV22" s="256"/>
      <c r="HW22" s="256"/>
      <c r="HX22" s="256"/>
      <c r="HY22" s="256"/>
      <c r="HZ22" s="256"/>
      <c r="IA22" s="256"/>
      <c r="IB22" s="256"/>
      <c r="IC22" s="256"/>
      <c r="ID22" s="256"/>
      <c r="IE22" s="256"/>
      <c r="IF22" s="256"/>
      <c r="IG22" s="256"/>
      <c r="IH22" s="256"/>
      <c r="II22" s="256"/>
      <c r="IJ22" s="256"/>
      <c r="IK22" s="256"/>
      <c r="IL22" s="256"/>
    </row>
    <row r="23" ht="18" customHeight="1" spans="1:53">
      <c r="A23" s="291" t="s">
        <v>412</v>
      </c>
      <c r="B23" s="254">
        <f t="shared" si="2"/>
        <v>2000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198">
        <f t="shared" si="4"/>
        <v>0</v>
      </c>
      <c r="O23" s="292"/>
      <c r="P23" s="292"/>
      <c r="Q23" s="292"/>
      <c r="R23" s="292"/>
      <c r="S23" s="292"/>
      <c r="T23" s="198">
        <f t="shared" si="5"/>
        <v>0</v>
      </c>
      <c r="U23" s="292"/>
      <c r="V23" s="298">
        <f t="shared" si="6"/>
        <v>0</v>
      </c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8">
        <f t="shared" si="10"/>
        <v>0</v>
      </c>
      <c r="AJ23" s="298"/>
      <c r="AK23" s="298"/>
      <c r="AL23" s="298"/>
      <c r="AM23" s="298">
        <f t="shared" si="8"/>
        <v>2000</v>
      </c>
      <c r="AN23" s="298">
        <v>2000</v>
      </c>
      <c r="AO23" s="298">
        <f t="shared" si="9"/>
        <v>0</v>
      </c>
      <c r="AP23" s="298"/>
      <c r="AQ23" s="299"/>
      <c r="AR23" s="299"/>
      <c r="AS23" s="299"/>
      <c r="AT23" s="299"/>
      <c r="AU23" s="298"/>
      <c r="AV23" s="312"/>
      <c r="AW23" s="312"/>
      <c r="AX23" s="312"/>
      <c r="AY23" s="312"/>
      <c r="AZ23" s="312"/>
      <c r="BA23" s="312"/>
    </row>
    <row r="24" spans="3:22">
      <c r="C24" s="177"/>
      <c r="N24" s="181"/>
      <c r="V24" s="181"/>
    </row>
    <row r="25" spans="3:22">
      <c r="C25" s="177"/>
      <c r="N25" s="181"/>
      <c r="V25" s="181"/>
    </row>
    <row r="26" spans="3:22">
      <c r="C26" s="177"/>
      <c r="N26" s="181"/>
      <c r="V26" s="181"/>
    </row>
    <row r="27" spans="3:22">
      <c r="C27" s="177"/>
      <c r="E27" s="243"/>
      <c r="N27" s="181"/>
      <c r="V27" s="181"/>
    </row>
    <row r="28" spans="3:22">
      <c r="C28" s="177"/>
      <c r="N28" s="181"/>
      <c r="V28" s="181"/>
    </row>
    <row r="29" spans="3:22">
      <c r="C29" s="177"/>
      <c r="N29" s="181"/>
      <c r="V29" s="181"/>
    </row>
    <row r="30" spans="3:22">
      <c r="C30" s="177"/>
      <c r="N30" s="181"/>
      <c r="V30" s="181"/>
    </row>
    <row r="31" spans="3:22">
      <c r="C31" s="177"/>
      <c r="N31" s="181"/>
      <c r="V31" s="181"/>
    </row>
    <row r="32" spans="3:22">
      <c r="C32" s="177"/>
      <c r="N32" s="181"/>
      <c r="V32" s="181"/>
    </row>
    <row r="33" spans="3:22">
      <c r="C33" s="177"/>
      <c r="N33" s="181"/>
      <c r="V33" s="181"/>
    </row>
    <row r="34" spans="3:22">
      <c r="C34" s="177"/>
      <c r="N34" s="181"/>
      <c r="V34" s="181"/>
    </row>
    <row r="35" spans="3:22">
      <c r="C35" s="177"/>
      <c r="N35" s="181"/>
      <c r="V35" s="181"/>
    </row>
    <row r="36" spans="3:22">
      <c r="C36" s="177"/>
      <c r="N36" s="181"/>
      <c r="V36" s="181"/>
    </row>
    <row r="37" spans="3:22">
      <c r="C37" s="177"/>
      <c r="N37" s="181"/>
      <c r="V37" s="181"/>
    </row>
    <row r="38" spans="3:22">
      <c r="C38" s="177"/>
      <c r="N38" s="181"/>
      <c r="V38" s="181"/>
    </row>
    <row r="39" spans="3:22">
      <c r="C39" s="177"/>
      <c r="N39" s="181"/>
      <c r="V39" s="181"/>
    </row>
    <row r="40" spans="3:22">
      <c r="C40" s="177"/>
      <c r="N40" s="181"/>
      <c r="V40" s="181"/>
    </row>
    <row r="41" spans="3:22">
      <c r="C41" s="177"/>
      <c r="N41" s="181"/>
      <c r="V41" s="181"/>
    </row>
    <row r="42" spans="3:22">
      <c r="C42" s="177"/>
      <c r="N42" s="181"/>
      <c r="V42" s="181"/>
    </row>
    <row r="43" spans="3:22">
      <c r="C43" s="177"/>
      <c r="N43" s="181"/>
      <c r="V43" s="181"/>
    </row>
    <row r="44" spans="3:22">
      <c r="C44" s="177"/>
      <c r="N44" s="181"/>
      <c r="V44" s="181"/>
    </row>
    <row r="45" spans="3:22">
      <c r="C45" s="177"/>
      <c r="N45" s="181"/>
      <c r="V45" s="181"/>
    </row>
    <row r="46" spans="3:22">
      <c r="C46" s="177"/>
      <c r="N46" s="181"/>
      <c r="V46" s="181"/>
    </row>
    <row r="47" spans="3:22">
      <c r="C47" s="177"/>
      <c r="N47" s="181"/>
      <c r="V47" s="181"/>
    </row>
    <row r="48" spans="3:22">
      <c r="C48" s="177"/>
      <c r="N48" s="181"/>
      <c r="V48" s="181"/>
    </row>
  </sheetData>
  <mergeCells count="59">
    <mergeCell ref="A1:U1"/>
    <mergeCell ref="V1:AU1"/>
    <mergeCell ref="S2:U2"/>
    <mergeCell ref="AF2:AH2"/>
    <mergeCell ref="AR2:AU2"/>
    <mergeCell ref="C3:M3"/>
    <mergeCell ref="N3:S3"/>
    <mergeCell ref="T3:U3"/>
    <mergeCell ref="V3:AH3"/>
    <mergeCell ref="AI3:AL3"/>
    <mergeCell ref="AM3:AN3"/>
    <mergeCell ref="AO3:AU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</mergeCells>
  <printOptions horizontalCentered="1"/>
  <pageMargins left="0.354166666666667" right="0.354166666666667" top="0.790277777777778" bottom="0.790277777777778" header="0.507638888888889" footer="0.507638888888889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5"/>
  <sheetViews>
    <sheetView showZeros="0" topLeftCell="C1" workbookViewId="0">
      <pane ySplit="4" topLeftCell="A185" activePane="bottomLeft" state="frozenSplit"/>
      <selection/>
      <selection pane="bottomLeft" activeCell="G197" sqref="G197"/>
    </sheetView>
  </sheetViews>
  <sheetFormatPr defaultColWidth="9" defaultRowHeight="12" outlineLevelCol="3"/>
  <cols>
    <col min="1" max="1" width="40" style="181" customWidth="1"/>
    <col min="2" max="2" width="40.0833333333333" style="274" customWidth="1"/>
    <col min="3" max="3" width="41.25" style="181" customWidth="1"/>
    <col min="4" max="4" width="38.125" style="181" customWidth="1"/>
    <col min="5" max="16384" width="9" style="181"/>
  </cols>
  <sheetData>
    <row r="1" ht="33.75" customHeight="1" spans="1:4">
      <c r="A1" s="275" t="s">
        <v>504</v>
      </c>
      <c r="B1" s="275"/>
      <c r="C1" s="275" t="s">
        <v>504</v>
      </c>
      <c r="D1" s="275"/>
    </row>
    <row r="2" s="271" customFormat="1" ht="20" customHeight="1" spans="1:4">
      <c r="A2" s="183" t="s">
        <v>162</v>
      </c>
      <c r="B2" s="277" t="s">
        <v>52</v>
      </c>
      <c r="C2" s="183" t="s">
        <v>505</v>
      </c>
      <c r="D2" s="277" t="s">
        <v>52</v>
      </c>
    </row>
    <row r="3" s="272" customFormat="1" ht="19" customHeight="1" spans="1:4">
      <c r="A3" s="278" t="s">
        <v>165</v>
      </c>
      <c r="B3" s="279" t="s">
        <v>166</v>
      </c>
      <c r="C3" s="278" t="s">
        <v>165</v>
      </c>
      <c r="D3" s="280" t="s">
        <v>506</v>
      </c>
    </row>
    <row r="4" s="273" customFormat="1" ht="15" customHeight="1" spans="1:4">
      <c r="A4" s="278" t="s">
        <v>167</v>
      </c>
      <c r="B4" s="281">
        <f>SUM(B5,B51,B55,B73,B88,B91,B102,B150,B175,B182,B194,B227,B230,B244,B248,B256,B259,B262,B263)</f>
        <v>17542.09399425</v>
      </c>
      <c r="C4" s="278" t="s">
        <v>167</v>
      </c>
      <c r="D4" s="282">
        <f>SUM(D5,D51,D55,D73,D88,D91,D102,D150,D175,D182,D194,D227,D230,D244,D248,D256,D259,D262,D263)</f>
        <v>17542</v>
      </c>
    </row>
    <row r="5" s="273" customFormat="1" ht="15" customHeight="1" spans="1:4">
      <c r="A5" s="283" t="s">
        <v>168</v>
      </c>
      <c r="B5" s="281">
        <f>SUM(B6,B11,B14,B18,B22,B24,B27,B30,B34,B40,B43,B46,B49)</f>
        <v>3520.17935625</v>
      </c>
      <c r="C5" s="284" t="s">
        <v>168</v>
      </c>
      <c r="D5" s="282">
        <f>SUM(D6,D11,D14,D18,D22,D24,D27,D30,D34,D40,D43,D46,D49)</f>
        <v>3520</v>
      </c>
    </row>
    <row r="6" s="273" customFormat="1" ht="15" customHeight="1" spans="1:4">
      <c r="A6" s="283" t="s">
        <v>169</v>
      </c>
      <c r="B6" s="281">
        <f>B7+B8+B9+B10</f>
        <v>2136.00218225</v>
      </c>
      <c r="C6" s="284" t="s">
        <v>169</v>
      </c>
      <c r="D6" s="282">
        <f>D7+D8+D9+D10</f>
        <v>2136</v>
      </c>
    </row>
    <row r="7" s="273" customFormat="1" ht="15" customHeight="1" spans="1:4">
      <c r="A7" s="283" t="s">
        <v>170</v>
      </c>
      <c r="B7" s="281">
        <f>2085.31488725+14.513878</f>
        <v>2099.82876525</v>
      </c>
      <c r="C7" s="284" t="s">
        <v>170</v>
      </c>
      <c r="D7" s="282">
        <v>2100</v>
      </c>
    </row>
    <row r="8" s="273" customFormat="1" ht="15" customHeight="1" spans="1:4">
      <c r="A8" s="285" t="s">
        <v>171</v>
      </c>
      <c r="B8" s="281"/>
      <c r="C8" s="285" t="s">
        <v>171</v>
      </c>
      <c r="D8" s="282"/>
    </row>
    <row r="9" s="273" customFormat="1" ht="15" customHeight="1" spans="1:4">
      <c r="A9" s="283" t="s">
        <v>172</v>
      </c>
      <c r="B9" s="281">
        <v>36.173417</v>
      </c>
      <c r="C9" s="284" t="s">
        <v>172</v>
      </c>
      <c r="D9" s="282">
        <v>36</v>
      </c>
    </row>
    <row r="10" s="273" customFormat="1" ht="15" customHeight="1" spans="1:4">
      <c r="A10" s="285" t="s">
        <v>173</v>
      </c>
      <c r="B10" s="281"/>
      <c r="C10" s="285" t="s">
        <v>173</v>
      </c>
      <c r="D10" s="282"/>
    </row>
    <row r="11" s="273" customFormat="1" ht="15" customHeight="1" spans="1:4">
      <c r="A11" s="283" t="s">
        <v>174</v>
      </c>
      <c r="B11" s="281">
        <f>SUM(B12:B13)</f>
        <v>0</v>
      </c>
      <c r="C11" s="284" t="s">
        <v>174</v>
      </c>
      <c r="D11" s="282">
        <f>SUM(D12:D13)</f>
        <v>0</v>
      </c>
    </row>
    <row r="12" s="273" customFormat="1" ht="15" customHeight="1" spans="1:4">
      <c r="A12" s="283" t="s">
        <v>170</v>
      </c>
      <c r="B12" s="281"/>
      <c r="C12" s="284" t="s">
        <v>170</v>
      </c>
      <c r="D12" s="282"/>
    </row>
    <row r="13" s="273" customFormat="1" ht="15" customHeight="1" spans="1:4">
      <c r="A13" s="285" t="s">
        <v>175</v>
      </c>
      <c r="B13" s="281"/>
      <c r="C13" s="285" t="s">
        <v>175</v>
      </c>
      <c r="D13" s="282"/>
    </row>
    <row r="14" s="273" customFormat="1" ht="15" customHeight="1" spans="1:4">
      <c r="A14" s="283" t="s">
        <v>176</v>
      </c>
      <c r="B14" s="281">
        <f>B15+B16+B17</f>
        <v>55.255106</v>
      </c>
      <c r="C14" s="284" t="s">
        <v>176</v>
      </c>
      <c r="D14" s="282">
        <f>D15+D16+D17</f>
        <v>55</v>
      </c>
    </row>
    <row r="15" s="273" customFormat="1" ht="15" customHeight="1" spans="1:4">
      <c r="A15" s="283" t="s">
        <v>170</v>
      </c>
      <c r="B15" s="281">
        <v>55.255106</v>
      </c>
      <c r="C15" s="284" t="s">
        <v>170</v>
      </c>
      <c r="D15" s="282">
        <v>55</v>
      </c>
    </row>
    <row r="16" s="273" customFormat="1" ht="15" customHeight="1" spans="1:4">
      <c r="A16" s="285" t="s">
        <v>177</v>
      </c>
      <c r="B16" s="281"/>
      <c r="C16" s="285" t="s">
        <v>177</v>
      </c>
      <c r="D16" s="282"/>
    </row>
    <row r="17" s="273" customFormat="1" ht="15" customHeight="1" spans="1:4">
      <c r="A17" s="285" t="s">
        <v>178</v>
      </c>
      <c r="B17" s="281"/>
      <c r="C17" s="285" t="s">
        <v>178</v>
      </c>
      <c r="D17" s="282"/>
    </row>
    <row r="18" s="273" customFormat="1" ht="15" customHeight="1" spans="1:4">
      <c r="A18" s="283" t="s">
        <v>179</v>
      </c>
      <c r="B18" s="281">
        <f>SUM(B19:B21)</f>
        <v>368.531042</v>
      </c>
      <c r="C18" s="284" t="s">
        <v>179</v>
      </c>
      <c r="D18" s="282">
        <f>SUM(D19:D21)</f>
        <v>369</v>
      </c>
    </row>
    <row r="19" s="273" customFormat="1" ht="15" customHeight="1" spans="1:4">
      <c r="A19" s="283" t="s">
        <v>170</v>
      </c>
      <c r="B19" s="281">
        <v>368.531042</v>
      </c>
      <c r="C19" s="284" t="s">
        <v>170</v>
      </c>
      <c r="D19" s="282">
        <v>369</v>
      </c>
    </row>
    <row r="20" s="273" customFormat="1" ht="15" customHeight="1" spans="1:4">
      <c r="A20" s="285" t="s">
        <v>180</v>
      </c>
      <c r="B20" s="281"/>
      <c r="C20" s="285" t="s">
        <v>180</v>
      </c>
      <c r="D20" s="282"/>
    </row>
    <row r="21" s="273" customFormat="1" ht="15" customHeight="1" spans="1:4">
      <c r="A21" s="285" t="s">
        <v>182</v>
      </c>
      <c r="B21" s="281"/>
      <c r="C21" s="285" t="s">
        <v>182</v>
      </c>
      <c r="D21" s="282"/>
    </row>
    <row r="22" s="273" customFormat="1" ht="15" customHeight="1" spans="1:4">
      <c r="A22" s="283" t="s">
        <v>183</v>
      </c>
      <c r="B22" s="281">
        <f>B23</f>
        <v>0</v>
      </c>
      <c r="C22" s="284" t="s">
        <v>183</v>
      </c>
      <c r="D22" s="282">
        <f>D23</f>
        <v>0</v>
      </c>
    </row>
    <row r="23" s="273" customFormat="1" ht="15" customHeight="1" spans="1:4">
      <c r="A23" s="283" t="s">
        <v>184</v>
      </c>
      <c r="B23" s="281"/>
      <c r="C23" s="284" t="s">
        <v>507</v>
      </c>
      <c r="D23" s="282"/>
    </row>
    <row r="24" s="273" customFormat="1" ht="15" customHeight="1" spans="1:4">
      <c r="A24" s="283" t="s">
        <v>185</v>
      </c>
      <c r="B24" s="281">
        <f>SUM(B25:B26)</f>
        <v>0</v>
      </c>
      <c r="C24" s="284" t="s">
        <v>185</v>
      </c>
      <c r="D24" s="282">
        <f>SUM(D25:D26)</f>
        <v>0</v>
      </c>
    </row>
    <row r="25" s="273" customFormat="1" ht="15" customHeight="1" spans="1:4">
      <c r="A25" s="283" t="s">
        <v>186</v>
      </c>
      <c r="B25" s="281"/>
      <c r="C25" s="284" t="s">
        <v>508</v>
      </c>
      <c r="D25" s="282"/>
    </row>
    <row r="26" s="273" customFormat="1" ht="15" customHeight="1" spans="1:4">
      <c r="A26" s="283" t="s">
        <v>187</v>
      </c>
      <c r="B26" s="281"/>
      <c r="C26" s="284" t="s">
        <v>509</v>
      </c>
      <c r="D26" s="282"/>
    </row>
    <row r="27" s="273" customFormat="1" ht="15" customHeight="1" spans="1:4">
      <c r="A27" s="283" t="s">
        <v>188</v>
      </c>
      <c r="B27" s="281">
        <f>B28+B29</f>
        <v>48.282613</v>
      </c>
      <c r="C27" s="284" t="s">
        <v>188</v>
      </c>
      <c r="D27" s="282">
        <f>D28+D29</f>
        <v>48</v>
      </c>
    </row>
    <row r="28" s="273" customFormat="1" ht="15" customHeight="1" spans="1:4">
      <c r="A28" s="283" t="s">
        <v>170</v>
      </c>
      <c r="B28" s="281">
        <v>48.282613</v>
      </c>
      <c r="C28" s="284" t="s">
        <v>170</v>
      </c>
      <c r="D28" s="282">
        <v>48</v>
      </c>
    </row>
    <row r="29" s="273" customFormat="1" ht="15" customHeight="1" spans="1:4">
      <c r="A29" s="283" t="s">
        <v>189</v>
      </c>
      <c r="B29" s="281"/>
      <c r="C29" s="284" t="s">
        <v>510</v>
      </c>
      <c r="D29" s="282"/>
    </row>
    <row r="30" s="273" customFormat="1" ht="15" customHeight="1" spans="1:4">
      <c r="A30" s="283" t="s">
        <v>190</v>
      </c>
      <c r="B30" s="281">
        <f>B32+B31+B33</f>
        <v>221.859669</v>
      </c>
      <c r="C30" s="284" t="s">
        <v>190</v>
      </c>
      <c r="D30" s="282">
        <f>D32+D31+D33</f>
        <v>222</v>
      </c>
    </row>
    <row r="31" s="273" customFormat="1" ht="15" customHeight="1" spans="1:4">
      <c r="A31" s="283" t="s">
        <v>170</v>
      </c>
      <c r="B31" s="281">
        <f>220.859669+1</f>
        <v>221.859669</v>
      </c>
      <c r="C31" s="284" t="s">
        <v>170</v>
      </c>
      <c r="D31" s="282">
        <v>222</v>
      </c>
    </row>
    <row r="32" s="273" customFormat="1" ht="15" customHeight="1" spans="1:4">
      <c r="A32" s="283" t="s">
        <v>191</v>
      </c>
      <c r="B32" s="281"/>
      <c r="C32" s="284" t="s">
        <v>191</v>
      </c>
      <c r="D32" s="282"/>
    </row>
    <row r="33" s="273" customFormat="1" ht="15" customHeight="1" spans="1:4">
      <c r="A33" s="285" t="s">
        <v>192</v>
      </c>
      <c r="B33" s="281"/>
      <c r="C33" s="285" t="s">
        <v>192</v>
      </c>
      <c r="D33" s="282"/>
    </row>
    <row r="34" s="273" customFormat="1" ht="15" customHeight="1" spans="1:4">
      <c r="A34" s="283" t="s">
        <v>193</v>
      </c>
      <c r="B34" s="281">
        <f>B35+B36+B37+B38+B39</f>
        <v>0</v>
      </c>
      <c r="C34" s="284" t="s">
        <v>193</v>
      </c>
      <c r="D34" s="282">
        <f>D35+D36+D37+D38+D39</f>
        <v>0</v>
      </c>
    </row>
    <row r="35" s="273" customFormat="1" ht="15" customHeight="1" spans="1:4">
      <c r="A35" s="283" t="s">
        <v>170</v>
      </c>
      <c r="B35" s="281"/>
      <c r="C35" s="284" t="s">
        <v>170</v>
      </c>
      <c r="D35" s="282"/>
    </row>
    <row r="36" s="273" customFormat="1" ht="15" customHeight="1" spans="1:4">
      <c r="A36" s="285" t="s">
        <v>194</v>
      </c>
      <c r="B36" s="281"/>
      <c r="C36" s="285" t="s">
        <v>194</v>
      </c>
      <c r="D36" s="282"/>
    </row>
    <row r="37" s="273" customFormat="1" ht="15" customHeight="1" spans="1:4">
      <c r="A37" s="285" t="s">
        <v>195</v>
      </c>
      <c r="B37" s="281"/>
      <c r="C37" s="285" t="s">
        <v>195</v>
      </c>
      <c r="D37" s="282"/>
    </row>
    <row r="38" s="273" customFormat="1" ht="15" customHeight="1" spans="1:4">
      <c r="A38" s="285" t="s">
        <v>196</v>
      </c>
      <c r="B38" s="281"/>
      <c r="C38" s="285" t="s">
        <v>196</v>
      </c>
      <c r="D38" s="282"/>
    </row>
    <row r="39" s="273" customFormat="1" ht="15" customHeight="1" spans="1:4">
      <c r="A39" s="285" t="s">
        <v>197</v>
      </c>
      <c r="B39" s="281"/>
      <c r="C39" s="285" t="s">
        <v>197</v>
      </c>
      <c r="D39" s="282"/>
    </row>
    <row r="40" s="273" customFormat="1" ht="15" customHeight="1" spans="1:4">
      <c r="A40" s="283" t="s">
        <v>198</v>
      </c>
      <c r="B40" s="281">
        <f>B41+B42</f>
        <v>0</v>
      </c>
      <c r="C40" s="284" t="s">
        <v>511</v>
      </c>
      <c r="D40" s="282">
        <f>D41+D42</f>
        <v>0</v>
      </c>
    </row>
    <row r="41" s="273" customFormat="1" ht="15" customHeight="1" spans="1:4">
      <c r="A41" s="283" t="s">
        <v>170</v>
      </c>
      <c r="B41" s="281"/>
      <c r="C41" s="284" t="s">
        <v>170</v>
      </c>
      <c r="D41" s="282"/>
    </row>
    <row r="42" s="273" customFormat="1" ht="15" customHeight="1" spans="1:4">
      <c r="A42" s="285" t="s">
        <v>199</v>
      </c>
      <c r="B42" s="281"/>
      <c r="C42" s="285" t="s">
        <v>199</v>
      </c>
      <c r="D42" s="282"/>
    </row>
    <row r="43" s="273" customFormat="1" ht="15" customHeight="1" spans="1:4">
      <c r="A43" s="283" t="s">
        <v>200</v>
      </c>
      <c r="B43" s="281">
        <f>B44+B45</f>
        <v>76.762622</v>
      </c>
      <c r="C43" s="284" t="s">
        <v>200</v>
      </c>
      <c r="D43" s="282">
        <f>D44+D45</f>
        <v>77</v>
      </c>
    </row>
    <row r="44" s="273" customFormat="1" ht="15" customHeight="1" spans="1:4">
      <c r="A44" s="283" t="s">
        <v>170</v>
      </c>
      <c r="B44" s="281">
        <v>76.762622</v>
      </c>
      <c r="C44" s="284" t="s">
        <v>170</v>
      </c>
      <c r="D44" s="282">
        <v>77</v>
      </c>
    </row>
    <row r="45" s="273" customFormat="1" ht="15" customHeight="1" spans="1:4">
      <c r="A45" s="283" t="s">
        <v>201</v>
      </c>
      <c r="B45" s="281"/>
      <c r="C45" s="284" t="s">
        <v>512</v>
      </c>
      <c r="D45" s="282"/>
    </row>
    <row r="46" s="273" customFormat="1" ht="15" customHeight="1" spans="1:4">
      <c r="A46" s="283" t="s">
        <v>202</v>
      </c>
      <c r="B46" s="281">
        <f>SUM(B47:B48)</f>
        <v>0</v>
      </c>
      <c r="C46" s="284" t="s">
        <v>513</v>
      </c>
      <c r="D46" s="282">
        <f>SUM(D47:D48)</f>
        <v>0</v>
      </c>
    </row>
    <row r="47" s="273" customFormat="1" ht="15" customHeight="1" spans="1:4">
      <c r="A47" s="283" t="s">
        <v>203</v>
      </c>
      <c r="B47" s="281"/>
      <c r="C47" s="284" t="s">
        <v>514</v>
      </c>
      <c r="D47" s="282"/>
    </row>
    <row r="48" s="273" customFormat="1" ht="15" customHeight="1" spans="1:4">
      <c r="A48" s="283" t="s">
        <v>204</v>
      </c>
      <c r="B48" s="281"/>
      <c r="C48" s="284" t="s">
        <v>204</v>
      </c>
      <c r="D48" s="282"/>
    </row>
    <row r="49" s="273" customFormat="1" ht="15" customHeight="1" spans="1:4">
      <c r="A49" s="283" t="s">
        <v>205</v>
      </c>
      <c r="B49" s="281">
        <f>B50</f>
        <v>613.486122</v>
      </c>
      <c r="C49" s="284" t="s">
        <v>205</v>
      </c>
      <c r="D49" s="282">
        <f>D50</f>
        <v>613</v>
      </c>
    </row>
    <row r="50" s="273" customFormat="1" ht="15" customHeight="1" spans="1:4">
      <c r="A50" s="283" t="s">
        <v>206</v>
      </c>
      <c r="B50" s="281">
        <f>628-14.513878</f>
        <v>613.486122</v>
      </c>
      <c r="C50" s="284" t="s">
        <v>206</v>
      </c>
      <c r="D50" s="282">
        <v>613</v>
      </c>
    </row>
    <row r="51" s="273" customFormat="1" ht="15" customHeight="1" spans="1:4">
      <c r="A51" s="283" t="s">
        <v>207</v>
      </c>
      <c r="B51" s="281">
        <f>B52</f>
        <v>0</v>
      </c>
      <c r="C51" s="284" t="s">
        <v>207</v>
      </c>
      <c r="D51" s="282">
        <f>D52</f>
        <v>0</v>
      </c>
    </row>
    <row r="52" s="273" customFormat="1" ht="15" customHeight="1" spans="1:4">
      <c r="A52" s="283" t="s">
        <v>208</v>
      </c>
      <c r="B52" s="281">
        <f>B53+B54</f>
        <v>0</v>
      </c>
      <c r="C52" s="284" t="s">
        <v>208</v>
      </c>
      <c r="D52" s="282">
        <f>D53+D54</f>
        <v>0</v>
      </c>
    </row>
    <row r="53" s="273" customFormat="1" ht="15" customHeight="1" spans="1:4">
      <c r="A53" s="283" t="s">
        <v>209</v>
      </c>
      <c r="B53" s="281"/>
      <c r="C53" s="284" t="s">
        <v>209</v>
      </c>
      <c r="D53" s="282"/>
    </row>
    <row r="54" s="273" customFormat="1" ht="15" customHeight="1" spans="1:4">
      <c r="A54" s="283" t="s">
        <v>210</v>
      </c>
      <c r="B54" s="281"/>
      <c r="C54" s="284" t="s">
        <v>515</v>
      </c>
      <c r="D54" s="282"/>
    </row>
    <row r="55" s="273" customFormat="1" ht="15" customHeight="1" spans="1:4">
      <c r="A55" s="283" t="s">
        <v>211</v>
      </c>
      <c r="B55" s="281">
        <f>SUM(B56,B59,B63,B66,B69,B71)</f>
        <v>2633.461365</v>
      </c>
      <c r="C55" s="284" t="s">
        <v>211</v>
      </c>
      <c r="D55" s="282">
        <f>SUM(D56,D59,D63,D66,D69,D71)</f>
        <v>2633</v>
      </c>
    </row>
    <row r="56" s="273" customFormat="1" ht="15" customHeight="1" spans="1:4">
      <c r="A56" s="283" t="s">
        <v>212</v>
      </c>
      <c r="B56" s="281">
        <f>SUM(B57:B58)</f>
        <v>0</v>
      </c>
      <c r="C56" s="284" t="s">
        <v>212</v>
      </c>
      <c r="D56" s="282">
        <f>SUM(D57:D58)</f>
        <v>0</v>
      </c>
    </row>
    <row r="57" s="273" customFormat="1" ht="15" customHeight="1" spans="1:4">
      <c r="A57" s="283" t="s">
        <v>213</v>
      </c>
      <c r="B57" s="281"/>
      <c r="C57" s="284" t="s">
        <v>213</v>
      </c>
      <c r="D57" s="282"/>
    </row>
    <row r="58" s="273" customFormat="1" ht="15" customHeight="1" spans="1:4">
      <c r="A58" s="283" t="s">
        <v>214</v>
      </c>
      <c r="B58" s="281"/>
      <c r="C58" s="284" t="s">
        <v>214</v>
      </c>
      <c r="D58" s="282"/>
    </row>
    <row r="59" s="273" customFormat="1" ht="15" customHeight="1" spans="1:4">
      <c r="A59" s="283" t="s">
        <v>215</v>
      </c>
      <c r="B59" s="281">
        <f>SUM(B60:B62)</f>
        <v>2633.461365</v>
      </c>
      <c r="C59" s="284" t="s">
        <v>215</v>
      </c>
      <c r="D59" s="282">
        <f>SUM(D60:D62)</f>
        <v>2633</v>
      </c>
    </row>
    <row r="60" s="273" customFormat="1" ht="15" customHeight="1" spans="1:4">
      <c r="A60" s="283" t="s">
        <v>170</v>
      </c>
      <c r="B60" s="281">
        <v>2633.461365</v>
      </c>
      <c r="C60" s="284" t="s">
        <v>170</v>
      </c>
      <c r="D60" s="282">
        <v>2633</v>
      </c>
    </row>
    <row r="61" s="273" customFormat="1" ht="15" customHeight="1" spans="1:4">
      <c r="A61" s="283" t="s">
        <v>216</v>
      </c>
      <c r="B61" s="281"/>
      <c r="C61" s="284" t="s">
        <v>516</v>
      </c>
      <c r="D61" s="282"/>
    </row>
    <row r="62" s="273" customFormat="1" ht="15" customHeight="1" spans="1:4">
      <c r="A62" s="283" t="s">
        <v>217</v>
      </c>
      <c r="B62" s="281"/>
      <c r="C62" s="284" t="s">
        <v>217</v>
      </c>
      <c r="D62" s="282"/>
    </row>
    <row r="63" s="273" customFormat="1" ht="15" customHeight="1" spans="1:4">
      <c r="A63" s="283" t="s">
        <v>218</v>
      </c>
      <c r="B63" s="281">
        <f>B64+B65</f>
        <v>0</v>
      </c>
      <c r="C63" s="284" t="s">
        <v>218</v>
      </c>
      <c r="D63" s="282">
        <f>D64+D65</f>
        <v>0</v>
      </c>
    </row>
    <row r="64" s="273" customFormat="1" ht="15" customHeight="1" spans="1:4">
      <c r="A64" s="283" t="s">
        <v>170</v>
      </c>
      <c r="B64" s="281"/>
      <c r="C64" s="284" t="s">
        <v>170</v>
      </c>
      <c r="D64" s="282"/>
    </row>
    <row r="65" s="273" customFormat="1" ht="15" customHeight="1" spans="1:4">
      <c r="A65" s="283" t="s">
        <v>219</v>
      </c>
      <c r="B65" s="281"/>
      <c r="C65" s="284" t="s">
        <v>517</v>
      </c>
      <c r="D65" s="282"/>
    </row>
    <row r="66" s="273" customFormat="1" ht="15" customHeight="1" spans="1:4">
      <c r="A66" s="283" t="s">
        <v>220</v>
      </c>
      <c r="B66" s="281">
        <f>B67+B68</f>
        <v>0</v>
      </c>
      <c r="C66" s="284" t="s">
        <v>220</v>
      </c>
      <c r="D66" s="282">
        <f>D67+D68</f>
        <v>0</v>
      </c>
    </row>
    <row r="67" s="273" customFormat="1" ht="15" customHeight="1" spans="1:4">
      <c r="A67" s="283" t="s">
        <v>170</v>
      </c>
      <c r="B67" s="281"/>
      <c r="C67" s="284" t="s">
        <v>170</v>
      </c>
      <c r="D67" s="282"/>
    </row>
    <row r="68" s="273" customFormat="1" ht="15" customHeight="1" spans="1:4">
      <c r="A68" s="283" t="s">
        <v>221</v>
      </c>
      <c r="B68" s="281"/>
      <c r="C68" s="284" t="s">
        <v>518</v>
      </c>
      <c r="D68" s="282"/>
    </row>
    <row r="69" s="273" customFormat="1" ht="15" customHeight="1" spans="1:4">
      <c r="A69" s="283" t="s">
        <v>222</v>
      </c>
      <c r="B69" s="281">
        <f t="shared" ref="B69:B74" si="0">B70</f>
        <v>0</v>
      </c>
      <c r="C69" s="284" t="s">
        <v>222</v>
      </c>
      <c r="D69" s="282">
        <f t="shared" ref="D69:D74" si="1">D70</f>
        <v>0</v>
      </c>
    </row>
    <row r="70" s="273" customFormat="1" ht="15" customHeight="1" spans="1:4">
      <c r="A70" s="283" t="s">
        <v>170</v>
      </c>
      <c r="B70" s="281"/>
      <c r="C70" s="284" t="s">
        <v>170</v>
      </c>
      <c r="D70" s="282"/>
    </row>
    <row r="71" s="273" customFormat="1" ht="15" customHeight="1" spans="1:4">
      <c r="A71" s="285" t="s">
        <v>223</v>
      </c>
      <c r="B71" s="281">
        <f t="shared" si="0"/>
        <v>0</v>
      </c>
      <c r="C71" s="285" t="s">
        <v>223</v>
      </c>
      <c r="D71" s="282">
        <f t="shared" si="1"/>
        <v>0</v>
      </c>
    </row>
    <row r="72" s="273" customFormat="1" ht="15" customHeight="1" spans="1:4">
      <c r="A72" s="285" t="s">
        <v>224</v>
      </c>
      <c r="B72" s="281"/>
      <c r="C72" s="285" t="s">
        <v>224</v>
      </c>
      <c r="D72" s="282"/>
    </row>
    <row r="73" s="273" customFormat="1" ht="15" customHeight="1" spans="1:4">
      <c r="A73" s="283" t="s">
        <v>225</v>
      </c>
      <c r="B73" s="281">
        <f>SUM(B74,B76,B82,B84,B86)</f>
        <v>9235.387355</v>
      </c>
      <c r="C73" s="284" t="s">
        <v>225</v>
      </c>
      <c r="D73" s="282">
        <f>SUM(D74,D76,D82,D84,D86)</f>
        <v>9235</v>
      </c>
    </row>
    <row r="74" s="273" customFormat="1" ht="15" customHeight="1" spans="1:4">
      <c r="A74" s="283" t="s">
        <v>226</v>
      </c>
      <c r="B74" s="281">
        <f t="shared" si="0"/>
        <v>94.980236</v>
      </c>
      <c r="C74" s="284" t="s">
        <v>226</v>
      </c>
      <c r="D74" s="282">
        <f t="shared" si="1"/>
        <v>95</v>
      </c>
    </row>
    <row r="75" s="273" customFormat="1" ht="15" customHeight="1" spans="1:4">
      <c r="A75" s="283" t="s">
        <v>170</v>
      </c>
      <c r="B75" s="281">
        <v>94.980236</v>
      </c>
      <c r="C75" s="284" t="s">
        <v>170</v>
      </c>
      <c r="D75" s="282">
        <v>95</v>
      </c>
    </row>
    <row r="76" s="273" customFormat="1" ht="15" customHeight="1" spans="1:4">
      <c r="A76" s="283" t="s">
        <v>227</v>
      </c>
      <c r="B76" s="281">
        <f>SUM(B77:B81)</f>
        <v>9139.407119</v>
      </c>
      <c r="C76" s="284" t="s">
        <v>227</v>
      </c>
      <c r="D76" s="282">
        <f>SUM(D77:D81)</f>
        <v>9139</v>
      </c>
    </row>
    <row r="77" s="273" customFormat="1" ht="15" customHeight="1" spans="1:4">
      <c r="A77" s="283" t="s">
        <v>228</v>
      </c>
      <c r="B77" s="281"/>
      <c r="C77" s="284" t="s">
        <v>228</v>
      </c>
      <c r="D77" s="282"/>
    </row>
    <row r="78" s="273" customFormat="1" ht="15" customHeight="1" spans="1:4">
      <c r="A78" s="283" t="s">
        <v>229</v>
      </c>
      <c r="B78" s="281"/>
      <c r="C78" s="284" t="s">
        <v>229</v>
      </c>
      <c r="D78" s="282"/>
    </row>
    <row r="79" s="273" customFormat="1" ht="15" customHeight="1" spans="1:4">
      <c r="A79" s="283" t="s">
        <v>230</v>
      </c>
      <c r="B79" s="281"/>
      <c r="C79" s="284" t="s">
        <v>230</v>
      </c>
      <c r="D79" s="282"/>
    </row>
    <row r="80" s="273" customFormat="1" ht="15" customHeight="1" spans="1:4">
      <c r="A80" s="283" t="s">
        <v>231</v>
      </c>
      <c r="B80" s="281"/>
      <c r="C80" s="284" t="s">
        <v>231</v>
      </c>
      <c r="D80" s="282"/>
    </row>
    <row r="81" s="273" customFormat="1" ht="15" customHeight="1" spans="1:4">
      <c r="A81" s="283" t="s">
        <v>232</v>
      </c>
      <c r="B81" s="281">
        <f>7954.407119+1185</f>
        <v>9139.407119</v>
      </c>
      <c r="C81" s="284" t="s">
        <v>232</v>
      </c>
      <c r="D81" s="282">
        <v>9139</v>
      </c>
    </row>
    <row r="82" s="273" customFormat="1" ht="15" customHeight="1" spans="1:4">
      <c r="A82" s="283" t="s">
        <v>235</v>
      </c>
      <c r="B82" s="281">
        <f t="shared" ref="B82:B86" si="2">B83</f>
        <v>1</v>
      </c>
      <c r="C82" s="284" t="s">
        <v>519</v>
      </c>
      <c r="D82" s="282">
        <f t="shared" ref="D82:D86" si="3">D83</f>
        <v>1</v>
      </c>
    </row>
    <row r="83" s="273" customFormat="1" ht="15" customHeight="1" spans="1:4">
      <c r="A83" s="283" t="s">
        <v>236</v>
      </c>
      <c r="B83" s="281">
        <v>1</v>
      </c>
      <c r="C83" s="284" t="s">
        <v>520</v>
      </c>
      <c r="D83" s="282">
        <v>1</v>
      </c>
    </row>
    <row r="84" s="273" customFormat="1" ht="15" customHeight="1" spans="1:4">
      <c r="A84" s="283" t="s">
        <v>521</v>
      </c>
      <c r="B84" s="281">
        <f t="shared" si="2"/>
        <v>0</v>
      </c>
      <c r="C84" s="284" t="s">
        <v>522</v>
      </c>
      <c r="D84" s="282">
        <f t="shared" si="3"/>
        <v>0</v>
      </c>
    </row>
    <row r="85" s="273" customFormat="1" ht="15" customHeight="1" spans="1:4">
      <c r="A85" s="283" t="s">
        <v>523</v>
      </c>
      <c r="B85" s="281"/>
      <c r="C85" s="284" t="s">
        <v>524</v>
      </c>
      <c r="D85" s="282"/>
    </row>
    <row r="86" s="273" customFormat="1" ht="15" customHeight="1" spans="1:4">
      <c r="A86" s="283" t="s">
        <v>239</v>
      </c>
      <c r="B86" s="281">
        <f t="shared" si="2"/>
        <v>0</v>
      </c>
      <c r="C86" s="284" t="s">
        <v>525</v>
      </c>
      <c r="D86" s="282">
        <f t="shared" si="3"/>
        <v>0</v>
      </c>
    </row>
    <row r="87" s="273" customFormat="1" ht="15" customHeight="1" spans="1:4">
      <c r="A87" s="283" t="s">
        <v>240</v>
      </c>
      <c r="B87" s="281"/>
      <c r="C87" s="284" t="s">
        <v>240</v>
      </c>
      <c r="D87" s="282"/>
    </row>
    <row r="88" s="273" customFormat="1" ht="15" customHeight="1" spans="1:4">
      <c r="A88" s="283" t="s">
        <v>241</v>
      </c>
      <c r="B88" s="281">
        <f>B89</f>
        <v>0</v>
      </c>
      <c r="C88" s="284" t="s">
        <v>241</v>
      </c>
      <c r="D88" s="282">
        <f>D89</f>
        <v>0</v>
      </c>
    </row>
    <row r="89" s="273" customFormat="1" ht="15" customHeight="1" spans="1:4">
      <c r="A89" s="283" t="s">
        <v>242</v>
      </c>
      <c r="B89" s="281">
        <f>B90</f>
        <v>0</v>
      </c>
      <c r="C89" s="284" t="s">
        <v>526</v>
      </c>
      <c r="D89" s="282">
        <f>D90</f>
        <v>0</v>
      </c>
    </row>
    <row r="90" s="273" customFormat="1" ht="15" customHeight="1" spans="1:4">
      <c r="A90" s="283" t="s">
        <v>243</v>
      </c>
      <c r="B90" s="281"/>
      <c r="C90" s="284" t="s">
        <v>527</v>
      </c>
      <c r="D90" s="282"/>
    </row>
    <row r="91" s="273" customFormat="1" ht="15" customHeight="1" spans="1:4">
      <c r="A91" s="283" t="s">
        <v>244</v>
      </c>
      <c r="B91" s="281">
        <f>B92+B95</f>
        <v>3</v>
      </c>
      <c r="C91" s="284" t="s">
        <v>244</v>
      </c>
      <c r="D91" s="282">
        <f>D92+D95</f>
        <v>3</v>
      </c>
    </row>
    <row r="92" s="273" customFormat="1" ht="15" customHeight="1" spans="1:4">
      <c r="A92" s="283" t="s">
        <v>245</v>
      </c>
      <c r="B92" s="281">
        <f>SUM(B93:B94)</f>
        <v>3</v>
      </c>
      <c r="C92" s="284" t="s">
        <v>245</v>
      </c>
      <c r="D92" s="282">
        <f>SUM(D93:D94)</f>
        <v>3</v>
      </c>
    </row>
    <row r="93" s="273" customFormat="1" ht="15" customHeight="1" spans="1:4">
      <c r="A93" s="283" t="s">
        <v>246</v>
      </c>
      <c r="B93" s="281"/>
      <c r="C93" s="284" t="s">
        <v>528</v>
      </c>
      <c r="D93" s="282"/>
    </row>
    <row r="94" s="273" customFormat="1" ht="15" customHeight="1" spans="1:4">
      <c r="A94" s="285" t="s">
        <v>247</v>
      </c>
      <c r="B94" s="281">
        <v>3</v>
      </c>
      <c r="C94" s="285" t="s">
        <v>247</v>
      </c>
      <c r="D94" s="282">
        <v>3</v>
      </c>
    </row>
    <row r="95" s="273" customFormat="1" ht="15" customHeight="1" spans="1:4">
      <c r="A95" s="283" t="s">
        <v>248</v>
      </c>
      <c r="B95" s="281">
        <f>B96</f>
        <v>0</v>
      </c>
      <c r="C95" s="284" t="s">
        <v>248</v>
      </c>
      <c r="D95" s="282">
        <f>D96</f>
        <v>0</v>
      </c>
    </row>
    <row r="96" s="273" customFormat="1" ht="15" customHeight="1" spans="1:4">
      <c r="A96" s="283" t="s">
        <v>250</v>
      </c>
      <c r="B96" s="281"/>
      <c r="C96" s="284" t="s">
        <v>250</v>
      </c>
      <c r="D96" s="282"/>
    </row>
    <row r="97" s="273" customFormat="1" ht="15" customHeight="1" spans="1:4">
      <c r="A97" s="283" t="s">
        <v>251</v>
      </c>
      <c r="B97" s="281">
        <f>SUM(B98:B99)</f>
        <v>0</v>
      </c>
      <c r="C97" s="284" t="s">
        <v>251</v>
      </c>
      <c r="D97" s="282">
        <f>SUM(D98:D99)</f>
        <v>0</v>
      </c>
    </row>
    <row r="98" s="273" customFormat="1" ht="15" customHeight="1" spans="1:4">
      <c r="A98" s="283" t="s">
        <v>253</v>
      </c>
      <c r="B98" s="281"/>
      <c r="C98" s="284" t="s">
        <v>529</v>
      </c>
      <c r="D98" s="282"/>
    </row>
    <row r="99" s="273" customFormat="1" ht="15" customHeight="1" spans="1:4">
      <c r="A99" s="283" t="s">
        <v>254</v>
      </c>
      <c r="B99" s="281"/>
      <c r="C99" s="284" t="s">
        <v>254</v>
      </c>
      <c r="D99" s="282"/>
    </row>
    <row r="100" s="273" customFormat="1" ht="15" customHeight="1" spans="1:4">
      <c r="A100" s="283" t="s">
        <v>255</v>
      </c>
      <c r="B100" s="281">
        <f>B101</f>
        <v>0</v>
      </c>
      <c r="C100" s="284" t="s">
        <v>255</v>
      </c>
      <c r="D100" s="282">
        <f>D101</f>
        <v>0</v>
      </c>
    </row>
    <row r="101" s="273" customFormat="1" ht="15" customHeight="1" spans="1:4">
      <c r="A101" s="283" t="s">
        <v>256</v>
      </c>
      <c r="B101" s="281"/>
      <c r="C101" s="284" t="s">
        <v>530</v>
      </c>
      <c r="D101" s="282"/>
    </row>
    <row r="102" s="273" customFormat="1" ht="15" customHeight="1" spans="1:4">
      <c r="A102" s="283" t="s">
        <v>257</v>
      </c>
      <c r="B102" s="281">
        <f>SUM(B103,B106,B111,B116,B121,B123,B126,B132,B137,B139,B141,B143,B148,B130,B135,B114)</f>
        <v>152.295926</v>
      </c>
      <c r="C102" s="284" t="s">
        <v>257</v>
      </c>
      <c r="D102" s="282">
        <f>SUM(D103,D106,D111,D116,D121,D123,D126,D132,D137,D139,D141,D143,D148,D130,D135,D114)</f>
        <v>153</v>
      </c>
    </row>
    <row r="103" s="273" customFormat="1" ht="15" customHeight="1" spans="1:4">
      <c r="A103" s="283" t="s">
        <v>258</v>
      </c>
      <c r="B103" s="281">
        <f>SUM(B104:B105)</f>
        <v>62.524098</v>
      </c>
      <c r="C103" s="284" t="s">
        <v>258</v>
      </c>
      <c r="D103" s="282">
        <f>SUM(D104:D105)</f>
        <v>63</v>
      </c>
    </row>
    <row r="104" s="273" customFormat="1" ht="15" customHeight="1" spans="1:4">
      <c r="A104" s="283" t="s">
        <v>259</v>
      </c>
      <c r="B104" s="281">
        <v>62.524098</v>
      </c>
      <c r="C104" s="284" t="s">
        <v>531</v>
      </c>
      <c r="D104" s="282">
        <v>63</v>
      </c>
    </row>
    <row r="105" s="273" customFormat="1" ht="15" customHeight="1" spans="1:4">
      <c r="A105" s="283" t="s">
        <v>260</v>
      </c>
      <c r="B105" s="281"/>
      <c r="C105" s="284" t="s">
        <v>532</v>
      </c>
      <c r="D105" s="282"/>
    </row>
    <row r="106" s="273" customFormat="1" ht="15" customHeight="1" spans="1:4">
      <c r="A106" s="283" t="s">
        <v>261</v>
      </c>
      <c r="B106" s="281">
        <f>SUM(B107:B110)</f>
        <v>89.771828</v>
      </c>
      <c r="C106" s="284" t="s">
        <v>261</v>
      </c>
      <c r="D106" s="282">
        <f>SUM(D107:D110)</f>
        <v>90</v>
      </c>
    </row>
    <row r="107" s="273" customFormat="1" ht="15" customHeight="1" spans="1:4">
      <c r="A107" s="283" t="s">
        <v>170</v>
      </c>
      <c r="B107" s="281">
        <v>89.771828</v>
      </c>
      <c r="C107" s="284" t="s">
        <v>170</v>
      </c>
      <c r="D107" s="282">
        <v>90</v>
      </c>
    </row>
    <row r="108" s="273" customFormat="1" ht="15" customHeight="1" spans="1:4">
      <c r="A108" s="283" t="s">
        <v>262</v>
      </c>
      <c r="B108" s="281"/>
      <c r="C108" s="284" t="s">
        <v>262</v>
      </c>
      <c r="D108" s="282"/>
    </row>
    <row r="109" s="273" customFormat="1" ht="15" customHeight="1" spans="1:4">
      <c r="A109" s="283" t="s">
        <v>263</v>
      </c>
      <c r="B109" s="281"/>
      <c r="C109" s="284" t="s">
        <v>263</v>
      </c>
      <c r="D109" s="282"/>
    </row>
    <row r="110" s="273" customFormat="1" ht="15" customHeight="1" spans="1:4">
      <c r="A110" s="283" t="s">
        <v>264</v>
      </c>
      <c r="B110" s="281"/>
      <c r="C110" s="284" t="s">
        <v>264</v>
      </c>
      <c r="D110" s="282"/>
    </row>
    <row r="111" s="273" customFormat="1" ht="15" customHeight="1" spans="1:4">
      <c r="A111" s="283" t="s">
        <v>265</v>
      </c>
      <c r="B111" s="281">
        <f>SUM(B112:B113)</f>
        <v>0</v>
      </c>
      <c r="C111" s="284" t="s">
        <v>265</v>
      </c>
      <c r="D111" s="282">
        <f>SUM(D112:D113)</f>
        <v>0</v>
      </c>
    </row>
    <row r="112" s="273" customFormat="1" ht="15" customHeight="1" spans="1:4">
      <c r="A112" s="283" t="s">
        <v>266</v>
      </c>
      <c r="B112" s="281"/>
      <c r="C112" s="284" t="s">
        <v>266</v>
      </c>
      <c r="D112" s="282"/>
    </row>
    <row r="113" s="273" customFormat="1" ht="15" customHeight="1" spans="1:4">
      <c r="A113" s="283" t="s">
        <v>267</v>
      </c>
      <c r="B113" s="281"/>
      <c r="C113" s="284" t="s">
        <v>267</v>
      </c>
      <c r="D113" s="282"/>
    </row>
    <row r="114" s="273" customFormat="1" ht="15" customHeight="1" spans="1:4">
      <c r="A114" s="285" t="s">
        <v>268</v>
      </c>
      <c r="B114" s="281">
        <f>B115</f>
        <v>0</v>
      </c>
      <c r="C114" s="285" t="s">
        <v>268</v>
      </c>
      <c r="D114" s="282">
        <f>D115</f>
        <v>0</v>
      </c>
    </row>
    <row r="115" s="273" customFormat="1" ht="15" customHeight="1" spans="1:4">
      <c r="A115" s="285" t="s">
        <v>269</v>
      </c>
      <c r="B115" s="281"/>
      <c r="C115" s="285" t="s">
        <v>269</v>
      </c>
      <c r="D115" s="282"/>
    </row>
    <row r="116" s="273" customFormat="1" ht="15" customHeight="1" spans="1:4">
      <c r="A116" s="283" t="s">
        <v>270</v>
      </c>
      <c r="B116" s="281">
        <f>SUM(B117:B120)</f>
        <v>0</v>
      </c>
      <c r="C116" s="284" t="s">
        <v>270</v>
      </c>
      <c r="D116" s="282">
        <f>SUM(D117:D120)</f>
        <v>0</v>
      </c>
    </row>
    <row r="117" s="273" customFormat="1" ht="15" customHeight="1" spans="1:4">
      <c r="A117" s="283" t="s">
        <v>271</v>
      </c>
      <c r="B117" s="281"/>
      <c r="C117" s="284" t="s">
        <v>533</v>
      </c>
      <c r="D117" s="282"/>
    </row>
    <row r="118" s="273" customFormat="1" ht="15" customHeight="1" spans="1:4">
      <c r="A118" s="283" t="s">
        <v>272</v>
      </c>
      <c r="B118" s="281"/>
      <c r="C118" s="284" t="s">
        <v>272</v>
      </c>
      <c r="D118" s="282"/>
    </row>
    <row r="119" s="273" customFormat="1" ht="15" customHeight="1" spans="1:4">
      <c r="A119" s="283" t="s">
        <v>273</v>
      </c>
      <c r="B119" s="281"/>
      <c r="C119" s="284" t="s">
        <v>534</v>
      </c>
      <c r="D119" s="282"/>
    </row>
    <row r="120" s="273" customFormat="1" ht="15" customHeight="1" spans="1:4">
      <c r="A120" s="283" t="s">
        <v>274</v>
      </c>
      <c r="B120" s="281"/>
      <c r="C120" s="284" t="s">
        <v>274</v>
      </c>
      <c r="D120" s="282"/>
    </row>
    <row r="121" s="273" customFormat="1" ht="15" customHeight="1" spans="1:4">
      <c r="A121" s="283" t="s">
        <v>275</v>
      </c>
      <c r="B121" s="281">
        <f>B122</f>
        <v>0</v>
      </c>
      <c r="C121" s="284" t="s">
        <v>275</v>
      </c>
      <c r="D121" s="282">
        <f>D122</f>
        <v>0</v>
      </c>
    </row>
    <row r="122" s="273" customFormat="1" ht="15" customHeight="1" spans="1:4">
      <c r="A122" s="283" t="s">
        <v>276</v>
      </c>
      <c r="B122" s="281"/>
      <c r="C122" s="284" t="s">
        <v>535</v>
      </c>
      <c r="D122" s="282"/>
    </row>
    <row r="123" s="273" customFormat="1" ht="15" customHeight="1" spans="1:4">
      <c r="A123" s="283" t="s">
        <v>277</v>
      </c>
      <c r="B123" s="281">
        <f>B125+B124</f>
        <v>0</v>
      </c>
      <c r="C123" s="284" t="s">
        <v>277</v>
      </c>
      <c r="D123" s="282">
        <f>D125+D124</f>
        <v>0</v>
      </c>
    </row>
    <row r="124" s="273" customFormat="1" ht="15" customHeight="1" spans="1:4">
      <c r="A124" s="285" t="s">
        <v>278</v>
      </c>
      <c r="B124" s="281"/>
      <c r="C124" s="285" t="s">
        <v>278</v>
      </c>
      <c r="D124" s="282"/>
    </row>
    <row r="125" s="273" customFormat="1" ht="15" customHeight="1" spans="1:4">
      <c r="A125" s="283" t="s">
        <v>279</v>
      </c>
      <c r="B125" s="281"/>
      <c r="C125" s="284" t="s">
        <v>536</v>
      </c>
      <c r="D125" s="282"/>
    </row>
    <row r="126" s="273" customFormat="1" ht="15" customHeight="1" spans="1:4">
      <c r="A126" s="283" t="s">
        <v>280</v>
      </c>
      <c r="B126" s="281">
        <f>SUM(B127:B129)</f>
        <v>0</v>
      </c>
      <c r="C126" s="284" t="s">
        <v>280</v>
      </c>
      <c r="D126" s="282">
        <f>SUM(D127:D129)</f>
        <v>0</v>
      </c>
    </row>
    <row r="127" s="273" customFormat="1" ht="15" customHeight="1" spans="1:4">
      <c r="A127" s="283" t="s">
        <v>281</v>
      </c>
      <c r="B127" s="281"/>
      <c r="C127" s="284" t="s">
        <v>537</v>
      </c>
      <c r="D127" s="282"/>
    </row>
    <row r="128" s="273" customFormat="1" ht="15" customHeight="1" spans="1:4">
      <c r="A128" s="283" t="s">
        <v>282</v>
      </c>
      <c r="B128" s="281"/>
      <c r="C128" s="284" t="s">
        <v>538</v>
      </c>
      <c r="D128" s="282"/>
    </row>
    <row r="129" s="273" customFormat="1" ht="15" customHeight="1" spans="1:4">
      <c r="A129" s="283" t="s">
        <v>284</v>
      </c>
      <c r="B129" s="281"/>
      <c r="C129" s="284" t="s">
        <v>284</v>
      </c>
      <c r="D129" s="282"/>
    </row>
    <row r="130" s="273" customFormat="1" ht="15" customHeight="1" spans="1:4">
      <c r="A130" s="285" t="s">
        <v>285</v>
      </c>
      <c r="B130" s="281">
        <f>B131</f>
        <v>0</v>
      </c>
      <c r="C130" s="285" t="s">
        <v>285</v>
      </c>
      <c r="D130" s="282">
        <f>D131</f>
        <v>0</v>
      </c>
    </row>
    <row r="131" s="273" customFormat="1" ht="15" customHeight="1" spans="1:4">
      <c r="A131" s="285" t="s">
        <v>539</v>
      </c>
      <c r="B131" s="281"/>
      <c r="C131" s="285" t="s">
        <v>539</v>
      </c>
      <c r="D131" s="282"/>
    </row>
    <row r="132" s="273" customFormat="1" ht="15" customHeight="1" spans="1:4">
      <c r="A132" s="283" t="s">
        <v>287</v>
      </c>
      <c r="B132" s="281">
        <f>SUM(B133:B134)</f>
        <v>0</v>
      </c>
      <c r="C132" s="284" t="s">
        <v>287</v>
      </c>
      <c r="D132" s="282">
        <f>SUM(D133:D134)</f>
        <v>0</v>
      </c>
    </row>
    <row r="133" s="273" customFormat="1" ht="15" customHeight="1" spans="1:4">
      <c r="A133" s="283" t="s">
        <v>288</v>
      </c>
      <c r="B133" s="281"/>
      <c r="C133" s="284" t="s">
        <v>288</v>
      </c>
      <c r="D133" s="282"/>
    </row>
    <row r="134" s="273" customFormat="1" ht="15" customHeight="1" spans="1:4">
      <c r="A134" s="283" t="s">
        <v>289</v>
      </c>
      <c r="B134" s="281"/>
      <c r="C134" s="284" t="s">
        <v>289</v>
      </c>
      <c r="D134" s="282"/>
    </row>
    <row r="135" s="273" customFormat="1" ht="15" customHeight="1" spans="1:4">
      <c r="A135" s="285" t="s">
        <v>290</v>
      </c>
      <c r="B135" s="281">
        <f t="shared" ref="B135:B139" si="4">B136</f>
        <v>0</v>
      </c>
      <c r="C135" s="285" t="s">
        <v>290</v>
      </c>
      <c r="D135" s="282">
        <f t="shared" ref="D135:D139" si="5">D136</f>
        <v>0</v>
      </c>
    </row>
    <row r="136" s="273" customFormat="1" ht="15" customHeight="1" spans="1:4">
      <c r="A136" s="285" t="s">
        <v>291</v>
      </c>
      <c r="B136" s="281"/>
      <c r="C136" s="285" t="s">
        <v>291</v>
      </c>
      <c r="D136" s="282"/>
    </row>
    <row r="137" s="273" customFormat="1" ht="15" customHeight="1" spans="1:4">
      <c r="A137" s="283" t="s">
        <v>292</v>
      </c>
      <c r="B137" s="281">
        <f t="shared" si="4"/>
        <v>0</v>
      </c>
      <c r="C137" s="284" t="s">
        <v>292</v>
      </c>
      <c r="D137" s="282">
        <f t="shared" si="5"/>
        <v>0</v>
      </c>
    </row>
    <row r="138" s="273" customFormat="1" ht="15" customHeight="1" spans="1:4">
      <c r="A138" s="283" t="s">
        <v>293</v>
      </c>
      <c r="B138" s="281"/>
      <c r="C138" s="284" t="s">
        <v>293</v>
      </c>
      <c r="D138" s="282"/>
    </row>
    <row r="139" s="273" customFormat="1" ht="15" customHeight="1" spans="1:4">
      <c r="A139" s="283" t="s">
        <v>294</v>
      </c>
      <c r="B139" s="281">
        <f t="shared" si="4"/>
        <v>0</v>
      </c>
      <c r="C139" s="284" t="s">
        <v>294</v>
      </c>
      <c r="D139" s="282">
        <f t="shared" si="5"/>
        <v>0</v>
      </c>
    </row>
    <row r="140" s="273" customFormat="1" ht="15" customHeight="1" spans="1:4">
      <c r="A140" s="283" t="s">
        <v>295</v>
      </c>
      <c r="B140" s="281"/>
      <c r="C140" s="284" t="s">
        <v>295</v>
      </c>
      <c r="D140" s="282"/>
    </row>
    <row r="141" s="273" customFormat="1" ht="15" customHeight="1" spans="1:4">
      <c r="A141" s="283" t="s">
        <v>296</v>
      </c>
      <c r="B141" s="281">
        <f>B142</f>
        <v>0</v>
      </c>
      <c r="C141" s="284" t="s">
        <v>296</v>
      </c>
      <c r="D141" s="282">
        <f>D142</f>
        <v>0</v>
      </c>
    </row>
    <row r="142" s="273" customFormat="1" ht="15" customHeight="1" spans="1:4">
      <c r="A142" s="283" t="s">
        <v>297</v>
      </c>
      <c r="B142" s="281"/>
      <c r="C142" s="284" t="s">
        <v>297</v>
      </c>
      <c r="D142" s="282"/>
    </row>
    <row r="143" s="273" customFormat="1" ht="15" customHeight="1" spans="1:4">
      <c r="A143" s="283" t="s">
        <v>299</v>
      </c>
      <c r="B143" s="281">
        <f>SUM(B144:B147)</f>
        <v>0</v>
      </c>
      <c r="C143" s="284" t="s">
        <v>299</v>
      </c>
      <c r="D143" s="282">
        <f>SUM(D144:D147)</f>
        <v>0</v>
      </c>
    </row>
    <row r="144" s="273" customFormat="1" ht="15" customHeight="1" spans="1:4">
      <c r="A144" s="283" t="s">
        <v>300</v>
      </c>
      <c r="B144" s="281"/>
      <c r="C144" s="284" t="s">
        <v>300</v>
      </c>
      <c r="D144" s="282"/>
    </row>
    <row r="145" s="273" customFormat="1" ht="15" customHeight="1" spans="1:4">
      <c r="A145" s="283" t="s">
        <v>301</v>
      </c>
      <c r="B145" s="281"/>
      <c r="C145" s="284" t="s">
        <v>301</v>
      </c>
      <c r="D145" s="282"/>
    </row>
    <row r="146" s="273" customFormat="1" ht="15" customHeight="1" spans="1:4">
      <c r="A146" s="283" t="s">
        <v>302</v>
      </c>
      <c r="B146" s="281"/>
      <c r="C146" s="284" t="s">
        <v>302</v>
      </c>
      <c r="D146" s="282"/>
    </row>
    <row r="147" s="273" customFormat="1" ht="15" customHeight="1" spans="1:4">
      <c r="A147" s="283" t="s">
        <v>303</v>
      </c>
      <c r="B147" s="281"/>
      <c r="C147" s="284" t="s">
        <v>303</v>
      </c>
      <c r="D147" s="282"/>
    </row>
    <row r="148" s="273" customFormat="1" ht="15" customHeight="1" spans="1:4">
      <c r="A148" s="283" t="s">
        <v>304</v>
      </c>
      <c r="B148" s="281">
        <f>B149</f>
        <v>0</v>
      </c>
      <c r="C148" s="284" t="s">
        <v>304</v>
      </c>
      <c r="D148" s="282">
        <f>D149</f>
        <v>0</v>
      </c>
    </row>
    <row r="149" s="273" customFormat="1" ht="15" customHeight="1" spans="1:4">
      <c r="A149" s="283" t="s">
        <v>305</v>
      </c>
      <c r="B149" s="281"/>
      <c r="C149" s="284" t="s">
        <v>305</v>
      </c>
      <c r="D149" s="282"/>
    </row>
    <row r="150" s="273" customFormat="1" ht="15" customHeight="1" spans="1:4">
      <c r="A150" s="283" t="s">
        <v>306</v>
      </c>
      <c r="B150" s="281">
        <f>SUM(B151,B154,B158,B163,B170,B173,B167)</f>
        <v>722.23134</v>
      </c>
      <c r="C150" s="284" t="s">
        <v>306</v>
      </c>
      <c r="D150" s="282">
        <f>SUM(D151,D154,D158,D163,D170,D173,D167)</f>
        <v>722</v>
      </c>
    </row>
    <row r="151" s="273" customFormat="1" ht="15" customHeight="1" spans="1:4">
      <c r="A151" s="283" t="s">
        <v>307</v>
      </c>
      <c r="B151" s="281">
        <f>SUM(B152:B153)</f>
        <v>74.593222</v>
      </c>
      <c r="C151" s="284" t="s">
        <v>540</v>
      </c>
      <c r="D151" s="282">
        <f>SUM(D152:D153)</f>
        <v>75</v>
      </c>
    </row>
    <row r="152" s="273" customFormat="1" ht="15" customHeight="1" spans="1:4">
      <c r="A152" s="283" t="s">
        <v>170</v>
      </c>
      <c r="B152" s="281">
        <v>74.593222</v>
      </c>
      <c r="C152" s="284" t="s">
        <v>170</v>
      </c>
      <c r="D152" s="282">
        <v>75</v>
      </c>
    </row>
    <row r="153" s="273" customFormat="1" ht="15" customHeight="1" spans="1:4">
      <c r="A153" s="283" t="s">
        <v>308</v>
      </c>
      <c r="B153" s="281"/>
      <c r="C153" s="284" t="s">
        <v>541</v>
      </c>
      <c r="D153" s="282"/>
    </row>
    <row r="154" s="273" customFormat="1" ht="15" customHeight="1" spans="1:4">
      <c r="A154" s="283" t="s">
        <v>309</v>
      </c>
      <c r="B154" s="281">
        <f>SUM(B155:B157)</f>
        <v>285.86758</v>
      </c>
      <c r="C154" s="284" t="s">
        <v>309</v>
      </c>
      <c r="D154" s="282">
        <f>SUM(D155:D157)</f>
        <v>285</v>
      </c>
    </row>
    <row r="155" s="273" customFormat="1" ht="15" customHeight="1" spans="1:4">
      <c r="A155" s="283" t="s">
        <v>310</v>
      </c>
      <c r="B155" s="281"/>
      <c r="C155" s="284" t="s">
        <v>310</v>
      </c>
      <c r="D155" s="282"/>
    </row>
    <row r="156" s="273" customFormat="1" ht="15" customHeight="1" spans="1:4">
      <c r="A156" s="283" t="s">
        <v>311</v>
      </c>
      <c r="B156" s="281">
        <v>285.86758</v>
      </c>
      <c r="C156" s="284" t="s">
        <v>311</v>
      </c>
      <c r="D156" s="282">
        <v>274</v>
      </c>
    </row>
    <row r="157" s="273" customFormat="1" ht="15" customHeight="1" spans="1:4">
      <c r="A157" s="283" t="s">
        <v>312</v>
      </c>
      <c r="B157" s="281"/>
      <c r="C157" s="284" t="s">
        <v>312</v>
      </c>
      <c r="D157" s="282">
        <v>11</v>
      </c>
    </row>
    <row r="158" s="273" customFormat="1" ht="15" customHeight="1" spans="1:4">
      <c r="A158" s="283" t="s">
        <v>313</v>
      </c>
      <c r="B158" s="281">
        <f>SUM(B159:B162)</f>
        <v>0</v>
      </c>
      <c r="C158" s="284" t="s">
        <v>313</v>
      </c>
      <c r="D158" s="282">
        <f>SUM(D159:D162)</f>
        <v>0</v>
      </c>
    </row>
    <row r="159" s="273" customFormat="1" ht="15" customHeight="1" spans="1:4">
      <c r="A159" s="283" t="s">
        <v>314</v>
      </c>
      <c r="B159" s="281"/>
      <c r="C159" s="284" t="s">
        <v>314</v>
      </c>
      <c r="D159" s="282"/>
    </row>
    <row r="160" s="273" customFormat="1" ht="15" customHeight="1" spans="1:4">
      <c r="A160" s="283" t="s">
        <v>315</v>
      </c>
      <c r="B160" s="281"/>
      <c r="C160" s="284" t="s">
        <v>542</v>
      </c>
      <c r="D160" s="282"/>
    </row>
    <row r="161" s="273" customFormat="1" ht="15" customHeight="1" spans="1:4">
      <c r="A161" s="283" t="s">
        <v>316</v>
      </c>
      <c r="B161" s="281"/>
      <c r="C161" s="284" t="s">
        <v>316</v>
      </c>
      <c r="D161" s="282"/>
    </row>
    <row r="162" s="273" customFormat="1" ht="15" customHeight="1" spans="1:4">
      <c r="A162" s="283" t="s">
        <v>317</v>
      </c>
      <c r="B162" s="281"/>
      <c r="C162" s="284" t="s">
        <v>317</v>
      </c>
      <c r="D162" s="282"/>
    </row>
    <row r="163" s="273" customFormat="1" ht="15" customHeight="1" spans="1:4">
      <c r="A163" s="283" t="s">
        <v>318</v>
      </c>
      <c r="B163" s="281">
        <f>SUM(B164:B166)</f>
        <v>89.986308</v>
      </c>
      <c r="C163" s="284" t="s">
        <v>318</v>
      </c>
      <c r="D163" s="282">
        <f>SUM(D164:D166)</f>
        <v>90</v>
      </c>
    </row>
    <row r="164" s="273" customFormat="1" ht="15" customHeight="1" spans="1:4">
      <c r="A164" s="283" t="s">
        <v>319</v>
      </c>
      <c r="B164" s="281">
        <v>78.486308</v>
      </c>
      <c r="C164" s="284" t="s">
        <v>319</v>
      </c>
      <c r="D164" s="282">
        <v>78</v>
      </c>
    </row>
    <row r="165" s="273" customFormat="1" ht="15" customHeight="1" spans="1:4">
      <c r="A165" s="283" t="s">
        <v>320</v>
      </c>
      <c r="B165" s="281">
        <v>11.5</v>
      </c>
      <c r="C165" s="284" t="s">
        <v>320</v>
      </c>
      <c r="D165" s="282">
        <v>12</v>
      </c>
    </row>
    <row r="166" s="273" customFormat="1" ht="15" customHeight="1" spans="1:4">
      <c r="A166" s="283" t="s">
        <v>321</v>
      </c>
      <c r="B166" s="281"/>
      <c r="C166" s="284" t="s">
        <v>321</v>
      </c>
      <c r="D166" s="282"/>
    </row>
    <row r="167" s="273" customFormat="1" ht="15" customHeight="1" spans="1:4">
      <c r="A167" s="285" t="s">
        <v>322</v>
      </c>
      <c r="B167" s="281">
        <f>B168+B169</f>
        <v>271.78423</v>
      </c>
      <c r="C167" s="285" t="s">
        <v>322</v>
      </c>
      <c r="D167" s="282">
        <f>D168+D169</f>
        <v>272</v>
      </c>
    </row>
    <row r="168" s="273" customFormat="1" ht="15" customHeight="1" spans="1:4">
      <c r="A168" s="285" t="s">
        <v>323</v>
      </c>
      <c r="B168" s="281">
        <v>271.78423</v>
      </c>
      <c r="C168" s="285" t="s">
        <v>323</v>
      </c>
      <c r="D168" s="282">
        <v>272</v>
      </c>
    </row>
    <row r="169" s="273" customFormat="1" ht="15" customHeight="1" spans="1:4">
      <c r="A169" s="285" t="s">
        <v>324</v>
      </c>
      <c r="B169" s="281"/>
      <c r="C169" s="285" t="s">
        <v>324</v>
      </c>
      <c r="D169" s="282"/>
    </row>
    <row r="170" s="273" customFormat="1" ht="15" customHeight="1" spans="1:4">
      <c r="A170" s="283" t="s">
        <v>325</v>
      </c>
      <c r="B170" s="281">
        <f>SUM(B171:B172)</f>
        <v>0</v>
      </c>
      <c r="C170" s="284" t="s">
        <v>325</v>
      </c>
      <c r="D170" s="282">
        <f>SUM(D171:D172)</f>
        <v>0</v>
      </c>
    </row>
    <row r="171" s="273" customFormat="1" ht="15" customHeight="1" spans="1:4">
      <c r="A171" s="283" t="s">
        <v>326</v>
      </c>
      <c r="B171" s="281"/>
      <c r="C171" s="284" t="s">
        <v>326</v>
      </c>
      <c r="D171" s="282"/>
    </row>
    <row r="172" s="273" customFormat="1" ht="15" customHeight="1" spans="1:4">
      <c r="A172" s="283" t="s">
        <v>327</v>
      </c>
      <c r="B172" s="281"/>
      <c r="C172" s="284" t="s">
        <v>543</v>
      </c>
      <c r="D172" s="282"/>
    </row>
    <row r="173" s="273" customFormat="1" ht="15" customHeight="1" spans="1:4">
      <c r="A173" s="283" t="s">
        <v>328</v>
      </c>
      <c r="B173" s="281">
        <f t="shared" ref="B173:B178" si="6">B174</f>
        <v>0</v>
      </c>
      <c r="C173" s="284" t="s">
        <v>328</v>
      </c>
      <c r="D173" s="282">
        <f t="shared" ref="D173:D178" si="7">D174</f>
        <v>0</v>
      </c>
    </row>
    <row r="174" s="273" customFormat="1" ht="15" customHeight="1" spans="1:4">
      <c r="A174" s="283" t="s">
        <v>544</v>
      </c>
      <c r="B174" s="281"/>
      <c r="C174" s="284" t="s">
        <v>545</v>
      </c>
      <c r="D174" s="282"/>
    </row>
    <row r="175" s="273" customFormat="1" ht="15" customHeight="1" spans="1:4">
      <c r="A175" s="283" t="s">
        <v>331</v>
      </c>
      <c r="B175" s="281">
        <f>SUM(B176,B180,B178)</f>
        <v>0</v>
      </c>
      <c r="C175" s="284" t="s">
        <v>331</v>
      </c>
      <c r="D175" s="282">
        <f>SUM(D176,D180,D178)</f>
        <v>0</v>
      </c>
    </row>
    <row r="176" s="273" customFormat="1" ht="15" customHeight="1" spans="1:4">
      <c r="A176" s="283" t="s">
        <v>332</v>
      </c>
      <c r="B176" s="281">
        <f t="shared" si="6"/>
        <v>0</v>
      </c>
      <c r="C176" s="284" t="s">
        <v>546</v>
      </c>
      <c r="D176" s="282">
        <f t="shared" si="7"/>
        <v>0</v>
      </c>
    </row>
    <row r="177" s="273" customFormat="1" ht="15" customHeight="1" spans="1:4">
      <c r="A177" s="283" t="s">
        <v>333</v>
      </c>
      <c r="B177" s="281"/>
      <c r="C177" s="284" t="s">
        <v>547</v>
      </c>
      <c r="D177" s="282"/>
    </row>
    <row r="178" s="273" customFormat="1" ht="15" customHeight="1" spans="1:4">
      <c r="A178" s="285" t="s">
        <v>336</v>
      </c>
      <c r="B178" s="281">
        <f t="shared" si="6"/>
        <v>0</v>
      </c>
      <c r="C178" s="285" t="s">
        <v>336</v>
      </c>
      <c r="D178" s="282">
        <f t="shared" si="7"/>
        <v>0</v>
      </c>
    </row>
    <row r="179" s="273" customFormat="1" ht="15" customHeight="1" spans="1:4">
      <c r="A179" s="285" t="s">
        <v>337</v>
      </c>
      <c r="B179" s="281"/>
      <c r="C179" s="285" t="s">
        <v>337</v>
      </c>
      <c r="D179" s="282"/>
    </row>
    <row r="180" s="273" customFormat="1" ht="15" customHeight="1" spans="1:4">
      <c r="A180" s="283" t="s">
        <v>339</v>
      </c>
      <c r="B180" s="281">
        <f>B181</f>
        <v>0</v>
      </c>
      <c r="C180" s="284" t="s">
        <v>548</v>
      </c>
      <c r="D180" s="282">
        <f>D181</f>
        <v>0</v>
      </c>
    </row>
    <row r="181" s="273" customFormat="1" ht="15" customHeight="1" spans="1:4">
      <c r="A181" s="283" t="s">
        <v>340</v>
      </c>
      <c r="B181" s="281"/>
      <c r="C181" s="284" t="s">
        <v>549</v>
      </c>
      <c r="D181" s="282"/>
    </row>
    <row r="182" s="273" customFormat="1" ht="15" customHeight="1" spans="1:4">
      <c r="A182" s="283" t="s">
        <v>341</v>
      </c>
      <c r="B182" s="281">
        <f>SUM(B183,B188,B190,B192)</f>
        <v>666.740105</v>
      </c>
      <c r="C182" s="284" t="s">
        <v>341</v>
      </c>
      <c r="D182" s="282">
        <f>SUM(D183,D188,D190,D192)</f>
        <v>667</v>
      </c>
    </row>
    <row r="183" s="273" customFormat="1" ht="15" customHeight="1" spans="1:4">
      <c r="A183" s="283" t="s">
        <v>342</v>
      </c>
      <c r="B183" s="281">
        <f>SUM(B184:B187)</f>
        <v>663.740105</v>
      </c>
      <c r="C183" s="284" t="s">
        <v>342</v>
      </c>
      <c r="D183" s="282">
        <f>SUM(D184:D187)</f>
        <v>664</v>
      </c>
    </row>
    <row r="184" s="273" customFormat="1" ht="15" customHeight="1" spans="1:4">
      <c r="A184" s="283" t="s">
        <v>170</v>
      </c>
      <c r="B184" s="281">
        <v>208.678905</v>
      </c>
      <c r="C184" s="284" t="s">
        <v>170</v>
      </c>
      <c r="D184" s="282">
        <v>209</v>
      </c>
    </row>
    <row r="185" s="273" customFormat="1" ht="15" customHeight="1" spans="1:4">
      <c r="A185" s="283" t="s">
        <v>343</v>
      </c>
      <c r="B185" s="281">
        <v>455.0612</v>
      </c>
      <c r="C185" s="284" t="s">
        <v>343</v>
      </c>
      <c r="D185" s="282">
        <v>455</v>
      </c>
    </row>
    <row r="186" s="273" customFormat="1" ht="15" customHeight="1" spans="1:4">
      <c r="A186" s="283" t="s">
        <v>344</v>
      </c>
      <c r="B186" s="281"/>
      <c r="C186" s="284" t="s">
        <v>550</v>
      </c>
      <c r="D186" s="282"/>
    </row>
    <row r="187" s="273" customFormat="1" ht="15" customHeight="1" spans="1:4">
      <c r="A187" s="283" t="s">
        <v>345</v>
      </c>
      <c r="B187" s="281"/>
      <c r="C187" s="284" t="s">
        <v>551</v>
      </c>
      <c r="D187" s="282"/>
    </row>
    <row r="188" s="273" customFormat="1" ht="15" customHeight="1" spans="1:4">
      <c r="A188" s="283" t="s">
        <v>346</v>
      </c>
      <c r="B188" s="281">
        <f t="shared" ref="B188:B192" si="8">B189</f>
        <v>0</v>
      </c>
      <c r="C188" s="284" t="s">
        <v>346</v>
      </c>
      <c r="D188" s="282">
        <f t="shared" ref="D188:D192" si="9">D189</f>
        <v>0</v>
      </c>
    </row>
    <row r="189" s="273" customFormat="1" ht="15" customHeight="1" spans="1:4">
      <c r="A189" s="283" t="s">
        <v>347</v>
      </c>
      <c r="B189" s="281"/>
      <c r="C189" s="284" t="s">
        <v>347</v>
      </c>
      <c r="D189" s="282"/>
    </row>
    <row r="190" s="273" customFormat="1" ht="15" customHeight="1" spans="1:4">
      <c r="A190" s="283" t="s">
        <v>348</v>
      </c>
      <c r="B190" s="281">
        <f t="shared" si="8"/>
        <v>3</v>
      </c>
      <c r="C190" s="284" t="s">
        <v>348</v>
      </c>
      <c r="D190" s="282">
        <f t="shared" si="9"/>
        <v>3</v>
      </c>
    </row>
    <row r="191" s="273" customFormat="1" ht="15" customHeight="1" spans="1:4">
      <c r="A191" s="283" t="s">
        <v>349</v>
      </c>
      <c r="B191" s="281">
        <v>3</v>
      </c>
      <c r="C191" s="284" t="s">
        <v>349</v>
      </c>
      <c r="D191" s="282">
        <v>3</v>
      </c>
    </row>
    <row r="192" s="273" customFormat="1" ht="15" customHeight="1" spans="1:4">
      <c r="A192" s="283" t="s">
        <v>350</v>
      </c>
      <c r="B192" s="281">
        <f t="shared" si="8"/>
        <v>0</v>
      </c>
      <c r="C192" s="284" t="s">
        <v>552</v>
      </c>
      <c r="D192" s="282">
        <f t="shared" si="9"/>
        <v>0</v>
      </c>
    </row>
    <row r="193" s="273" customFormat="1" ht="15" customHeight="1" spans="1:4">
      <c r="A193" s="283" t="s">
        <v>351</v>
      </c>
      <c r="B193" s="281"/>
      <c r="C193" s="284" t="s">
        <v>553</v>
      </c>
      <c r="D193" s="282"/>
    </row>
    <row r="194" s="273" customFormat="1" ht="15" customHeight="1" spans="1:4">
      <c r="A194" s="283" t="s">
        <v>352</v>
      </c>
      <c r="B194" s="281">
        <f>SUM(B195,B202,B208,B215,B221,B225)</f>
        <v>199.704322</v>
      </c>
      <c r="C194" s="284" t="s">
        <v>352</v>
      </c>
      <c r="D194" s="282">
        <f>SUM(D195,D202,D208,D215,D221,D225)</f>
        <v>199</v>
      </c>
    </row>
    <row r="195" s="273" customFormat="1" ht="15" customHeight="1" spans="1:4">
      <c r="A195" s="283" t="s">
        <v>353</v>
      </c>
      <c r="B195" s="281">
        <f>SUM(B196:B201)</f>
        <v>152.562842</v>
      </c>
      <c r="C195" s="284" t="s">
        <v>353</v>
      </c>
      <c r="D195" s="282">
        <f>SUM(D196:D201)</f>
        <v>152</v>
      </c>
    </row>
    <row r="196" s="273" customFormat="1" ht="15" customHeight="1" spans="1:4">
      <c r="A196" s="283" t="s">
        <v>170</v>
      </c>
      <c r="B196" s="281">
        <v>53.153042</v>
      </c>
      <c r="C196" s="284" t="s">
        <v>170</v>
      </c>
      <c r="D196" s="282">
        <v>53</v>
      </c>
    </row>
    <row r="197" s="273" customFormat="1" ht="15" customHeight="1" spans="1:4">
      <c r="A197" s="283" t="s">
        <v>354</v>
      </c>
      <c r="B197" s="281">
        <v>99.4098</v>
      </c>
      <c r="C197" s="284" t="s">
        <v>354</v>
      </c>
      <c r="D197" s="282">
        <v>99</v>
      </c>
    </row>
    <row r="198" s="273" customFormat="1" ht="15" customHeight="1" spans="1:4">
      <c r="A198" s="283" t="s">
        <v>554</v>
      </c>
      <c r="B198" s="281"/>
      <c r="C198" s="284" t="s">
        <v>554</v>
      </c>
      <c r="D198" s="282"/>
    </row>
    <row r="199" s="273" customFormat="1" ht="15" customHeight="1" spans="1:4">
      <c r="A199" s="283" t="s">
        <v>555</v>
      </c>
      <c r="B199" s="281"/>
      <c r="C199" s="284" t="s">
        <v>556</v>
      </c>
      <c r="D199" s="282"/>
    </row>
    <row r="200" s="273" customFormat="1" ht="15" customHeight="1" spans="1:4">
      <c r="A200" s="283" t="s">
        <v>357</v>
      </c>
      <c r="B200" s="281"/>
      <c r="C200" s="284" t="s">
        <v>557</v>
      </c>
      <c r="D200" s="282"/>
    </row>
    <row r="201" s="273" customFormat="1" ht="15" customHeight="1" spans="1:4">
      <c r="A201" s="283" t="s">
        <v>359</v>
      </c>
      <c r="B201" s="281"/>
      <c r="C201" s="284" t="s">
        <v>359</v>
      </c>
      <c r="D201" s="282"/>
    </row>
    <row r="202" s="273" customFormat="1" ht="15" customHeight="1" spans="1:4">
      <c r="A202" s="283" t="s">
        <v>360</v>
      </c>
      <c r="B202" s="281">
        <f>SUM(B203:B207)</f>
        <v>0</v>
      </c>
      <c r="C202" s="284" t="s">
        <v>360</v>
      </c>
      <c r="D202" s="282">
        <f>SUM(D203:D207)</f>
        <v>0</v>
      </c>
    </row>
    <row r="203" s="273" customFormat="1" ht="15" customHeight="1" spans="1:4">
      <c r="A203" s="283" t="s">
        <v>170</v>
      </c>
      <c r="B203" s="281"/>
      <c r="C203" s="284" t="s">
        <v>170</v>
      </c>
      <c r="D203" s="282"/>
    </row>
    <row r="204" s="273" customFormat="1" ht="15" customHeight="1" spans="1:4">
      <c r="A204" s="283" t="s">
        <v>361</v>
      </c>
      <c r="B204" s="281"/>
      <c r="C204" s="284" t="s">
        <v>361</v>
      </c>
      <c r="D204" s="282"/>
    </row>
    <row r="205" s="273" customFormat="1" ht="15" customHeight="1" spans="1:4">
      <c r="A205" s="283" t="s">
        <v>362</v>
      </c>
      <c r="B205" s="281"/>
      <c r="C205" s="284" t="s">
        <v>362</v>
      </c>
      <c r="D205" s="282"/>
    </row>
    <row r="206" s="273" customFormat="1" ht="15" customHeight="1" spans="1:4">
      <c r="A206" s="283" t="s">
        <v>363</v>
      </c>
      <c r="B206" s="281"/>
      <c r="C206" s="284" t="s">
        <v>363</v>
      </c>
      <c r="D206" s="282"/>
    </row>
    <row r="207" s="273" customFormat="1" ht="15" customHeight="1" spans="1:4">
      <c r="A207" s="283" t="s">
        <v>364</v>
      </c>
      <c r="B207" s="281"/>
      <c r="C207" s="284" t="s">
        <v>364</v>
      </c>
      <c r="D207" s="282"/>
    </row>
    <row r="208" s="273" customFormat="1" ht="15" customHeight="1" spans="1:4">
      <c r="A208" s="283" t="s">
        <v>365</v>
      </c>
      <c r="B208" s="281">
        <f>SUM(B209:B214)</f>
        <v>0</v>
      </c>
      <c r="C208" s="284" t="s">
        <v>365</v>
      </c>
      <c r="D208" s="282">
        <f>SUM(D209:D214)</f>
        <v>0</v>
      </c>
    </row>
    <row r="209" s="273" customFormat="1" ht="15" customHeight="1" spans="1:4">
      <c r="A209" s="283" t="s">
        <v>170</v>
      </c>
      <c r="B209" s="281"/>
      <c r="C209" s="284" t="s">
        <v>170</v>
      </c>
      <c r="D209" s="282"/>
    </row>
    <row r="210" s="273" customFormat="1" ht="15" customHeight="1" spans="1:4">
      <c r="A210" s="283" t="s">
        <v>366</v>
      </c>
      <c r="B210" s="281"/>
      <c r="C210" s="284" t="s">
        <v>558</v>
      </c>
      <c r="D210" s="282"/>
    </row>
    <row r="211" s="273" customFormat="1" ht="15" customHeight="1" spans="1:4">
      <c r="A211" s="283" t="s">
        <v>367</v>
      </c>
      <c r="B211" s="281"/>
      <c r="C211" s="284" t="s">
        <v>367</v>
      </c>
      <c r="D211" s="282"/>
    </row>
    <row r="212" s="273" customFormat="1" ht="15" customHeight="1" spans="1:4">
      <c r="A212" s="283" t="s">
        <v>368</v>
      </c>
      <c r="B212" s="281"/>
      <c r="C212" s="284" t="s">
        <v>559</v>
      </c>
      <c r="D212" s="282"/>
    </row>
    <row r="213" s="273" customFormat="1" ht="15" customHeight="1" spans="1:4">
      <c r="A213" s="283" t="s">
        <v>369</v>
      </c>
      <c r="B213" s="281"/>
      <c r="C213" s="284" t="s">
        <v>560</v>
      </c>
      <c r="D213" s="282"/>
    </row>
    <row r="214" s="273" customFormat="1" ht="15" customHeight="1" spans="1:4">
      <c r="A214" s="283" t="s">
        <v>370</v>
      </c>
      <c r="B214" s="281"/>
      <c r="C214" s="284" t="s">
        <v>370</v>
      </c>
      <c r="D214" s="282"/>
    </row>
    <row r="215" s="273" customFormat="1" ht="15" customHeight="1" spans="1:4">
      <c r="A215" s="283" t="s">
        <v>371</v>
      </c>
      <c r="B215" s="281">
        <f>SUM(B216:B220)</f>
        <v>47.14148</v>
      </c>
      <c r="C215" s="284" t="s">
        <v>371</v>
      </c>
      <c r="D215" s="282">
        <f>SUM(D216:D220)</f>
        <v>47</v>
      </c>
    </row>
    <row r="216" s="273" customFormat="1" ht="15" customHeight="1" spans="1:4">
      <c r="A216" s="283" t="s">
        <v>170</v>
      </c>
      <c r="B216" s="281">
        <v>47.14148</v>
      </c>
      <c r="C216" s="284" t="s">
        <v>170</v>
      </c>
      <c r="D216" s="282">
        <v>47</v>
      </c>
    </row>
    <row r="217" s="273" customFormat="1" ht="15" customHeight="1" spans="1:4">
      <c r="A217" s="283" t="s">
        <v>372</v>
      </c>
      <c r="B217" s="281"/>
      <c r="C217" s="284" t="s">
        <v>561</v>
      </c>
      <c r="D217" s="282"/>
    </row>
    <row r="218" s="273" customFormat="1" ht="15" customHeight="1" spans="1:4">
      <c r="A218" s="283" t="s">
        <v>373</v>
      </c>
      <c r="B218" s="281"/>
      <c r="C218" s="284" t="s">
        <v>562</v>
      </c>
      <c r="D218" s="282"/>
    </row>
    <row r="219" s="273" customFormat="1" ht="15" customHeight="1" spans="1:4">
      <c r="A219" s="283" t="s">
        <v>374</v>
      </c>
      <c r="B219" s="281"/>
      <c r="C219" s="284" t="s">
        <v>563</v>
      </c>
      <c r="D219" s="282"/>
    </row>
    <row r="220" s="273" customFormat="1" ht="15" customHeight="1" spans="1:4">
      <c r="A220" s="283" t="s">
        <v>375</v>
      </c>
      <c r="B220" s="281"/>
      <c r="C220" s="284" t="s">
        <v>375</v>
      </c>
      <c r="D220" s="282"/>
    </row>
    <row r="221" s="273" customFormat="1" ht="15" customHeight="1" spans="1:4">
      <c r="A221" s="283" t="s">
        <v>376</v>
      </c>
      <c r="B221" s="281">
        <f>SUM(B222:B224)</f>
        <v>0</v>
      </c>
      <c r="C221" s="284" t="s">
        <v>376</v>
      </c>
      <c r="D221" s="282">
        <f>SUM(D222:D224)</f>
        <v>0</v>
      </c>
    </row>
    <row r="222" s="273" customFormat="1" ht="15" customHeight="1" spans="1:4">
      <c r="A222" s="283" t="s">
        <v>377</v>
      </c>
      <c r="B222" s="281"/>
      <c r="C222" s="284" t="s">
        <v>377</v>
      </c>
      <c r="D222" s="282"/>
    </row>
    <row r="223" s="273" customFormat="1" ht="15" customHeight="1" spans="1:4">
      <c r="A223" s="283" t="s">
        <v>378</v>
      </c>
      <c r="B223" s="281"/>
      <c r="C223" s="284" t="s">
        <v>378</v>
      </c>
      <c r="D223" s="282"/>
    </row>
    <row r="224" s="273" customFormat="1" ht="15" customHeight="1" spans="1:4">
      <c r="A224" s="283" t="s">
        <v>379</v>
      </c>
      <c r="B224" s="281"/>
      <c r="C224" s="284" t="s">
        <v>564</v>
      </c>
      <c r="D224" s="282"/>
    </row>
    <row r="225" s="273" customFormat="1" ht="15" customHeight="1" spans="1:4">
      <c r="A225" s="283" t="s">
        <v>380</v>
      </c>
      <c r="B225" s="281">
        <f t="shared" ref="B225:B228" si="10">B226</f>
        <v>0</v>
      </c>
      <c r="C225" s="284" t="s">
        <v>565</v>
      </c>
      <c r="D225" s="282">
        <f t="shared" ref="D225:D228" si="11">D226</f>
        <v>0</v>
      </c>
    </row>
    <row r="226" s="273" customFormat="1" ht="15" customHeight="1" spans="1:4">
      <c r="A226" s="283" t="s">
        <v>381</v>
      </c>
      <c r="B226" s="281"/>
      <c r="C226" s="284" t="s">
        <v>566</v>
      </c>
      <c r="D226" s="282"/>
    </row>
    <row r="227" s="273" customFormat="1" ht="15" customHeight="1" spans="1:4">
      <c r="A227" s="283" t="s">
        <v>382</v>
      </c>
      <c r="B227" s="281">
        <f t="shared" si="10"/>
        <v>0</v>
      </c>
      <c r="C227" s="284" t="s">
        <v>382</v>
      </c>
      <c r="D227" s="282">
        <f t="shared" si="11"/>
        <v>0</v>
      </c>
    </row>
    <row r="228" s="271" customFormat="1" ht="15" customHeight="1" spans="1:4">
      <c r="A228" s="283" t="s">
        <v>383</v>
      </c>
      <c r="B228" s="281">
        <f t="shared" si="10"/>
        <v>0</v>
      </c>
      <c r="C228" s="284" t="s">
        <v>383</v>
      </c>
      <c r="D228" s="282">
        <f t="shared" si="11"/>
        <v>0</v>
      </c>
    </row>
    <row r="229" s="271" customFormat="1" ht="15" customHeight="1" spans="1:4">
      <c r="A229" s="283" t="s">
        <v>384</v>
      </c>
      <c r="B229" s="281"/>
      <c r="C229" s="284" t="s">
        <v>567</v>
      </c>
      <c r="D229" s="282"/>
    </row>
    <row r="230" s="271" customFormat="1" ht="15" customHeight="1" spans="1:4">
      <c r="A230" s="283" t="s">
        <v>385</v>
      </c>
      <c r="B230" s="281">
        <f>SUM(B231,B233,B237,B241)</f>
        <v>80.566964</v>
      </c>
      <c r="C230" s="284" t="s">
        <v>385</v>
      </c>
      <c r="D230" s="282">
        <f>SUM(D231,D233,D237,D241)</f>
        <v>81</v>
      </c>
    </row>
    <row r="231" s="271" customFormat="1" ht="15" customHeight="1" spans="1:4">
      <c r="A231" s="283" t="s">
        <v>386</v>
      </c>
      <c r="B231" s="281">
        <f>B232</f>
        <v>0</v>
      </c>
      <c r="C231" s="284" t="s">
        <v>386</v>
      </c>
      <c r="D231" s="282">
        <f>D232</f>
        <v>0</v>
      </c>
    </row>
    <row r="232" s="271" customFormat="1" ht="15" customHeight="1" spans="1:4">
      <c r="A232" s="283" t="s">
        <v>170</v>
      </c>
      <c r="B232" s="281"/>
      <c r="C232" s="284" t="s">
        <v>170</v>
      </c>
      <c r="D232" s="282"/>
    </row>
    <row r="233" s="271" customFormat="1" ht="15" customHeight="1" spans="1:4">
      <c r="A233" s="283" t="s">
        <v>387</v>
      </c>
      <c r="B233" s="281">
        <f>B234+B235+B236</f>
        <v>47.025149</v>
      </c>
      <c r="C233" s="284" t="s">
        <v>387</v>
      </c>
      <c r="D233" s="282">
        <f>D234+D235+D236</f>
        <v>47</v>
      </c>
    </row>
    <row r="234" s="271" customFormat="1" ht="15" customHeight="1" spans="1:4">
      <c r="A234" s="283" t="s">
        <v>170</v>
      </c>
      <c r="B234" s="281">
        <v>47.025149</v>
      </c>
      <c r="C234" s="284" t="s">
        <v>170</v>
      </c>
      <c r="D234" s="282">
        <v>47</v>
      </c>
    </row>
    <row r="235" s="271" customFormat="1" ht="15" customHeight="1" spans="1:4">
      <c r="A235" s="283" t="s">
        <v>388</v>
      </c>
      <c r="B235" s="281"/>
      <c r="C235" s="284" t="s">
        <v>568</v>
      </c>
      <c r="D235" s="282"/>
    </row>
    <row r="236" s="271" customFormat="1" ht="15" customHeight="1" spans="1:4">
      <c r="A236" s="283" t="s">
        <v>389</v>
      </c>
      <c r="B236" s="281"/>
      <c r="C236" s="284" t="s">
        <v>569</v>
      </c>
      <c r="D236" s="282"/>
    </row>
    <row r="237" s="271" customFormat="1" ht="15" customHeight="1" spans="1:4">
      <c r="A237" s="283" t="s">
        <v>390</v>
      </c>
      <c r="B237" s="281">
        <f>B238+B239+B240</f>
        <v>33.541815</v>
      </c>
      <c r="C237" s="284" t="s">
        <v>390</v>
      </c>
      <c r="D237" s="282">
        <f>D238+D239+D240</f>
        <v>34</v>
      </c>
    </row>
    <row r="238" s="271" customFormat="1" ht="15" customHeight="1" spans="1:4">
      <c r="A238" s="283" t="s">
        <v>259</v>
      </c>
      <c r="B238" s="281">
        <v>33.541815</v>
      </c>
      <c r="C238" s="284" t="s">
        <v>531</v>
      </c>
      <c r="D238" s="282">
        <v>34</v>
      </c>
    </row>
    <row r="239" s="271" customFormat="1" ht="15" customHeight="1" spans="1:4">
      <c r="A239" s="283" t="s">
        <v>391</v>
      </c>
      <c r="B239" s="281"/>
      <c r="C239" s="284" t="s">
        <v>570</v>
      </c>
      <c r="D239" s="282"/>
    </row>
    <row r="240" s="271" customFormat="1" ht="15" customHeight="1" spans="1:4">
      <c r="A240" s="283" t="s">
        <v>392</v>
      </c>
      <c r="B240" s="281"/>
      <c r="C240" s="284" t="s">
        <v>571</v>
      </c>
      <c r="D240" s="282"/>
    </row>
    <row r="241" s="271" customFormat="1" ht="15" customHeight="1" spans="1:4">
      <c r="A241" s="283" t="s">
        <v>393</v>
      </c>
      <c r="B241" s="281">
        <f>SUM(B242:B243)</f>
        <v>0</v>
      </c>
      <c r="C241" s="284" t="s">
        <v>393</v>
      </c>
      <c r="D241" s="282">
        <f>SUM(D242:D243)</f>
        <v>0</v>
      </c>
    </row>
    <row r="242" s="271" customFormat="1" ht="15" customHeight="1" spans="1:4">
      <c r="A242" s="283" t="s">
        <v>394</v>
      </c>
      <c r="B242" s="281"/>
      <c r="C242" s="284" t="s">
        <v>572</v>
      </c>
      <c r="D242" s="282"/>
    </row>
    <row r="243" s="271" customFormat="1" ht="15" customHeight="1" spans="1:4">
      <c r="A243" s="283" t="s">
        <v>395</v>
      </c>
      <c r="B243" s="281"/>
      <c r="C243" s="284" t="s">
        <v>395</v>
      </c>
      <c r="D243" s="282"/>
    </row>
    <row r="244" s="271" customFormat="1" ht="15" customHeight="1" spans="1:4">
      <c r="A244" s="283" t="s">
        <v>396</v>
      </c>
      <c r="B244" s="281">
        <f>B245</f>
        <v>36</v>
      </c>
      <c r="C244" s="284" t="s">
        <v>396</v>
      </c>
      <c r="D244" s="282">
        <f>D245</f>
        <v>36</v>
      </c>
    </row>
    <row r="245" s="271" customFormat="1" ht="15" customHeight="1" spans="1:4">
      <c r="A245" s="283" t="s">
        <v>573</v>
      </c>
      <c r="B245" s="281">
        <f>B246+B247</f>
        <v>36</v>
      </c>
      <c r="C245" s="284" t="s">
        <v>574</v>
      </c>
      <c r="D245" s="282">
        <f>D246+D247</f>
        <v>36</v>
      </c>
    </row>
    <row r="246" s="271" customFormat="1" ht="15" customHeight="1" spans="1:4">
      <c r="A246" s="283" t="s">
        <v>170</v>
      </c>
      <c r="B246" s="281">
        <v>34</v>
      </c>
      <c r="C246" s="284" t="s">
        <v>170</v>
      </c>
      <c r="D246" s="282">
        <v>34</v>
      </c>
    </row>
    <row r="247" s="271" customFormat="1" ht="15" customHeight="1" spans="1:4">
      <c r="A247" s="283" t="s">
        <v>398</v>
      </c>
      <c r="B247" s="281">
        <v>2</v>
      </c>
      <c r="C247" s="284" t="s">
        <v>575</v>
      </c>
      <c r="D247" s="282">
        <v>2</v>
      </c>
    </row>
    <row r="248" s="271" customFormat="1" ht="15" customHeight="1" spans="1:4">
      <c r="A248" s="283" t="s">
        <v>399</v>
      </c>
      <c r="B248" s="281">
        <f>SUM(B249,B254)</f>
        <v>292.527261</v>
      </c>
      <c r="C248" s="284" t="s">
        <v>399</v>
      </c>
      <c r="D248" s="282">
        <f>SUM(D249,D254)</f>
        <v>293</v>
      </c>
    </row>
    <row r="249" s="271" customFormat="1" ht="15" customHeight="1" spans="1:4">
      <c r="A249" s="283" t="s">
        <v>400</v>
      </c>
      <c r="B249" s="281">
        <f>SUM(B250:B253)</f>
        <v>292.527261</v>
      </c>
      <c r="C249" s="284" t="s">
        <v>400</v>
      </c>
      <c r="D249" s="282">
        <f>SUM(D250:D253)</f>
        <v>293</v>
      </c>
    </row>
    <row r="250" s="271" customFormat="1" ht="15" customHeight="1" spans="1:4">
      <c r="A250" s="283" t="s">
        <v>170</v>
      </c>
      <c r="B250" s="281">
        <v>292.527261</v>
      </c>
      <c r="C250" s="284" t="s">
        <v>170</v>
      </c>
      <c r="D250" s="282">
        <v>293</v>
      </c>
    </row>
    <row r="251" s="271" customFormat="1" ht="15" customHeight="1" spans="1:4">
      <c r="A251" s="283" t="s">
        <v>401</v>
      </c>
      <c r="B251" s="281"/>
      <c r="C251" s="284" t="s">
        <v>576</v>
      </c>
      <c r="D251" s="282"/>
    </row>
    <row r="252" s="271" customFormat="1" ht="15" customHeight="1" spans="1:4">
      <c r="A252" s="283" t="s">
        <v>402</v>
      </c>
      <c r="B252" s="281"/>
      <c r="C252" s="284" t="s">
        <v>577</v>
      </c>
      <c r="D252" s="282"/>
    </row>
    <row r="253" s="271" customFormat="1" ht="15" customHeight="1" spans="1:4">
      <c r="A253" s="283" t="s">
        <v>403</v>
      </c>
      <c r="B253" s="281"/>
      <c r="C253" s="284" t="s">
        <v>578</v>
      </c>
      <c r="D253" s="282"/>
    </row>
    <row r="254" s="271" customFormat="1" ht="15" customHeight="1" spans="1:4">
      <c r="A254" s="283" t="s">
        <v>404</v>
      </c>
      <c r="B254" s="281">
        <f t="shared" ref="B254:B257" si="12">B255</f>
        <v>0</v>
      </c>
      <c r="C254" s="284" t="s">
        <v>404</v>
      </c>
      <c r="D254" s="282">
        <f t="shared" ref="D254:D257" si="13">D255</f>
        <v>0</v>
      </c>
    </row>
    <row r="255" s="271" customFormat="1" ht="15" customHeight="1" spans="1:4">
      <c r="A255" s="283" t="s">
        <v>405</v>
      </c>
      <c r="B255" s="281"/>
      <c r="C255" s="284" t="s">
        <v>405</v>
      </c>
      <c r="D255" s="282"/>
    </row>
    <row r="256" s="271" customFormat="1" ht="15" customHeight="1" spans="1:4">
      <c r="A256" s="283" t="s">
        <v>406</v>
      </c>
      <c r="B256" s="281">
        <f t="shared" si="12"/>
        <v>0</v>
      </c>
      <c r="C256" s="284" t="s">
        <v>406</v>
      </c>
      <c r="D256" s="282">
        <f t="shared" si="13"/>
        <v>0</v>
      </c>
    </row>
    <row r="257" s="271" customFormat="1" ht="15" customHeight="1" spans="1:4">
      <c r="A257" s="283" t="s">
        <v>407</v>
      </c>
      <c r="B257" s="281">
        <f t="shared" si="12"/>
        <v>0</v>
      </c>
      <c r="C257" s="284" t="s">
        <v>579</v>
      </c>
      <c r="D257" s="282">
        <f t="shared" si="13"/>
        <v>0</v>
      </c>
    </row>
    <row r="258" s="271" customFormat="1" ht="15" customHeight="1" spans="1:4">
      <c r="A258" s="283" t="s">
        <v>580</v>
      </c>
      <c r="B258" s="281"/>
      <c r="C258" s="284" t="s">
        <v>581</v>
      </c>
      <c r="D258" s="282"/>
    </row>
    <row r="259" s="271" customFormat="1" ht="15" customHeight="1" spans="1:4">
      <c r="A259" s="283" t="s">
        <v>409</v>
      </c>
      <c r="B259" s="281">
        <f t="shared" ref="B259:B264" si="14">B260</f>
        <v>0</v>
      </c>
      <c r="C259" s="284" t="s">
        <v>409</v>
      </c>
      <c r="D259" s="282">
        <f t="shared" ref="D259:D264" si="15">D260</f>
        <v>0</v>
      </c>
    </row>
    <row r="260" s="271" customFormat="1" ht="15" customHeight="1" spans="1:4">
      <c r="A260" s="283" t="s">
        <v>410</v>
      </c>
      <c r="B260" s="281">
        <f t="shared" si="14"/>
        <v>0</v>
      </c>
      <c r="C260" s="284" t="s">
        <v>410</v>
      </c>
      <c r="D260" s="282">
        <f t="shared" si="15"/>
        <v>0</v>
      </c>
    </row>
    <row r="261" s="271" customFormat="1" ht="15" customHeight="1" spans="1:4">
      <c r="A261" s="283" t="s">
        <v>170</v>
      </c>
      <c r="B261" s="281"/>
      <c r="C261" s="284" t="s">
        <v>170</v>
      </c>
      <c r="D261" s="282"/>
    </row>
    <row r="262" s="271" customFormat="1" ht="15" customHeight="1" spans="1:4">
      <c r="A262" s="283" t="s">
        <v>411</v>
      </c>
      <c r="B262" s="281"/>
      <c r="C262" s="284" t="s">
        <v>411</v>
      </c>
      <c r="D262" s="282"/>
    </row>
    <row r="263" s="271" customFormat="1" ht="15" customHeight="1" spans="1:4">
      <c r="A263" s="285" t="s">
        <v>412</v>
      </c>
      <c r="B263" s="281">
        <f t="shared" si="14"/>
        <v>0</v>
      </c>
      <c r="C263" s="285" t="s">
        <v>412</v>
      </c>
      <c r="D263" s="282">
        <f t="shared" si="15"/>
        <v>0</v>
      </c>
    </row>
    <row r="264" s="271" customFormat="1" ht="15" customHeight="1" spans="1:4">
      <c r="A264" s="283" t="s">
        <v>413</v>
      </c>
      <c r="B264" s="281">
        <f t="shared" si="14"/>
        <v>0</v>
      </c>
      <c r="C264" s="284" t="s">
        <v>582</v>
      </c>
      <c r="D264" s="282">
        <f t="shared" si="15"/>
        <v>0</v>
      </c>
    </row>
    <row r="265" s="271" customFormat="1" ht="15" customHeight="1" spans="1:4">
      <c r="A265" s="283" t="s">
        <v>414</v>
      </c>
      <c r="B265" s="281"/>
      <c r="C265" s="284" t="s">
        <v>583</v>
      </c>
      <c r="D265" s="282"/>
    </row>
  </sheetData>
  <mergeCells count="2">
    <mergeCell ref="A1:B1"/>
    <mergeCell ref="C1:D1"/>
  </mergeCells>
  <printOptions horizontalCentered="1"/>
  <pageMargins left="0.751388888888889" right="0.751388888888889" top="0.786805555555556" bottom="0.786805555555556" header="0.507638888888889" footer="0.50763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5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18.3333333333333" style="181" customWidth="1"/>
    <col min="2" max="2" width="8.08333333333333" style="181" customWidth="1"/>
    <col min="3" max="3" width="6.33333333333333" style="181" customWidth="1"/>
    <col min="4" max="4" width="6" style="181" customWidth="1"/>
    <col min="5" max="5" width="6.08333333333333" style="181" customWidth="1"/>
    <col min="6" max="6" width="6" style="181" customWidth="1"/>
    <col min="7" max="7" width="6.08333333333333" style="181" customWidth="1"/>
    <col min="8" max="8" width="4.58333333333333" style="181" customWidth="1"/>
    <col min="9" max="9" width="6.25" style="181" customWidth="1"/>
    <col min="10" max="10" width="5.33333333333333" style="181" hidden="1" customWidth="1"/>
    <col min="11" max="12" width="4.83333333333333" style="181" hidden="1" customWidth="1"/>
    <col min="13" max="13" width="4.83333333333333" style="181" customWidth="1"/>
    <col min="14" max="14" width="5.58333333333333" style="181" customWidth="1"/>
    <col min="15" max="15" width="5.5" style="181" customWidth="1"/>
    <col min="16" max="16" width="3.5" style="181" customWidth="1"/>
    <col min="17" max="17" width="3.25" style="181" customWidth="1"/>
    <col min="18" max="20" width="4.83333333333333" style="181" customWidth="1"/>
    <col min="21" max="21" width="4.83333333333333" style="181" hidden="1" customWidth="1"/>
    <col min="22" max="23" width="4.83333333333333" style="181" customWidth="1"/>
    <col min="24" max="24" width="5.58333333333333" style="181" customWidth="1"/>
    <col min="25" max="25" width="5.33333333333333" style="181" customWidth="1"/>
    <col min="26" max="26" width="6.08333333333333" style="181" customWidth="1"/>
    <col min="27" max="27" width="5.33333333333333" style="181" customWidth="1"/>
    <col min="28" max="28" width="4.83333333333333" style="181" customWidth="1"/>
    <col min="29" max="29" width="7.08333333333333" style="181" customWidth="1"/>
    <col min="30" max="30" width="6.83333333333333" style="181" customWidth="1"/>
    <col min="31" max="31" width="8" style="181" customWidth="1"/>
    <col min="32" max="252" width="9" style="181"/>
    <col min="253" max="16384" width="9" style="68"/>
  </cols>
  <sheetData>
    <row r="1" ht="33" customHeight="1" spans="1:230">
      <c r="A1" s="258" t="s">
        <v>584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</row>
    <row r="2" ht="20.25" spans="1:230">
      <c r="A2" s="259" t="s">
        <v>585</v>
      </c>
      <c r="B2" s="259"/>
      <c r="C2" s="260"/>
      <c r="D2" s="260"/>
      <c r="E2" s="260"/>
      <c r="F2" s="260"/>
      <c r="G2" s="260"/>
      <c r="H2" s="261"/>
      <c r="I2" s="261"/>
      <c r="J2" s="261"/>
      <c r="K2" s="261"/>
      <c r="L2" s="261"/>
      <c r="M2" s="267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68"/>
      <c r="Y2" s="261"/>
      <c r="Z2" s="269" t="s">
        <v>52</v>
      </c>
      <c r="AA2" s="269"/>
      <c r="AB2" s="269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</row>
    <row r="3" s="58" customFormat="1" ht="23.15" customHeight="1" spans="1:256">
      <c r="A3" s="197" t="s">
        <v>419</v>
      </c>
      <c r="B3" s="197" t="s">
        <v>420</v>
      </c>
      <c r="C3" s="262" t="s">
        <v>421</v>
      </c>
      <c r="D3" s="262"/>
      <c r="E3" s="262"/>
      <c r="F3" s="262"/>
      <c r="G3" s="262"/>
      <c r="H3" s="262" t="s">
        <v>422</v>
      </c>
      <c r="I3" s="262"/>
      <c r="J3" s="262"/>
      <c r="K3" s="262"/>
      <c r="L3" s="262"/>
      <c r="M3" s="262"/>
      <c r="N3" s="262" t="s">
        <v>423</v>
      </c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 t="s">
        <v>586</v>
      </c>
      <c r="Z3" s="262"/>
      <c r="AA3" s="262"/>
      <c r="AB3" s="262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177"/>
      <c r="HX3" s="177"/>
      <c r="HY3" s="177"/>
      <c r="HZ3" s="177"/>
      <c r="IA3" s="177"/>
      <c r="IB3" s="177"/>
      <c r="IC3" s="177"/>
      <c r="ID3" s="177"/>
      <c r="IE3" s="177"/>
      <c r="IF3" s="177"/>
      <c r="IG3" s="177"/>
      <c r="IH3" s="177"/>
      <c r="II3" s="177"/>
      <c r="IJ3" s="177"/>
      <c r="IK3" s="177"/>
      <c r="IL3" s="177"/>
      <c r="IM3" s="177"/>
      <c r="IN3" s="177"/>
      <c r="IO3" s="177"/>
      <c r="IP3" s="177"/>
      <c r="IQ3" s="177"/>
      <c r="IR3" s="177"/>
      <c r="IS3" s="149"/>
      <c r="IT3" s="149"/>
      <c r="IU3" s="149"/>
      <c r="IV3" s="149"/>
    </row>
    <row r="4" s="58" customFormat="1" ht="19" customHeight="1" spans="1:256">
      <c r="A4" s="197"/>
      <c r="B4" s="197"/>
      <c r="C4" s="263" t="s">
        <v>152</v>
      </c>
      <c r="D4" s="263" t="s">
        <v>433</v>
      </c>
      <c r="E4" s="263" t="s">
        <v>434</v>
      </c>
      <c r="F4" s="263" t="s">
        <v>435</v>
      </c>
      <c r="G4" s="263" t="s">
        <v>436</v>
      </c>
      <c r="H4" s="197" t="s">
        <v>152</v>
      </c>
      <c r="I4" s="197" t="s">
        <v>437</v>
      </c>
      <c r="J4" s="197" t="s">
        <v>438</v>
      </c>
      <c r="K4" s="197" t="s">
        <v>439</v>
      </c>
      <c r="L4" s="197" t="s">
        <v>587</v>
      </c>
      <c r="M4" s="197" t="s">
        <v>441</v>
      </c>
      <c r="N4" s="263" t="s">
        <v>152</v>
      </c>
      <c r="O4" s="263" t="s">
        <v>442</v>
      </c>
      <c r="P4" s="263" t="s">
        <v>443</v>
      </c>
      <c r="Q4" s="263" t="s">
        <v>444</v>
      </c>
      <c r="R4" s="263" t="s">
        <v>445</v>
      </c>
      <c r="S4" s="263" t="s">
        <v>446</v>
      </c>
      <c r="T4" s="263" t="s">
        <v>447</v>
      </c>
      <c r="U4" s="263" t="s">
        <v>448</v>
      </c>
      <c r="V4" s="263" t="s">
        <v>449</v>
      </c>
      <c r="W4" s="263" t="s">
        <v>450</v>
      </c>
      <c r="X4" s="263" t="s">
        <v>451</v>
      </c>
      <c r="Y4" s="197" t="s">
        <v>152</v>
      </c>
      <c r="Z4" s="197" t="s">
        <v>421</v>
      </c>
      <c r="AA4" s="197" t="s">
        <v>452</v>
      </c>
      <c r="AB4" s="197" t="s">
        <v>588</v>
      </c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  <c r="II4" s="177"/>
      <c r="IJ4" s="177"/>
      <c r="IK4" s="177"/>
      <c r="IL4" s="177"/>
      <c r="IM4" s="177"/>
      <c r="IN4" s="177"/>
      <c r="IO4" s="177"/>
      <c r="IP4" s="177"/>
      <c r="IQ4" s="177"/>
      <c r="IR4" s="177"/>
      <c r="IS4" s="149"/>
      <c r="IT4" s="149"/>
      <c r="IU4" s="149"/>
      <c r="IV4" s="149"/>
    </row>
    <row r="5" s="58" customFormat="1" ht="61.5" customHeight="1" spans="1:256">
      <c r="A5" s="197"/>
      <c r="B5" s="197"/>
      <c r="C5" s="263"/>
      <c r="D5" s="263"/>
      <c r="E5" s="263"/>
      <c r="F5" s="263"/>
      <c r="G5" s="263"/>
      <c r="H5" s="197"/>
      <c r="I5" s="197"/>
      <c r="J5" s="197"/>
      <c r="K5" s="197"/>
      <c r="L5" s="197"/>
      <c r="M5" s="197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197"/>
      <c r="Z5" s="197"/>
      <c r="AA5" s="197"/>
      <c r="AB5" s="197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49"/>
      <c r="IT5" s="149"/>
      <c r="IU5" s="149"/>
      <c r="IV5" s="149"/>
    </row>
    <row r="6" ht="21" customHeight="1" spans="1:230">
      <c r="A6" s="264" t="s">
        <v>167</v>
      </c>
      <c r="B6" s="254">
        <f>SUM(B7:B21)</f>
        <v>17542</v>
      </c>
      <c r="C6" s="254">
        <f t="shared" ref="C6:G6" si="0">SUM(C7:C21)</f>
        <v>6514</v>
      </c>
      <c r="D6" s="254">
        <f t="shared" si="0"/>
        <v>3719</v>
      </c>
      <c r="E6" s="254">
        <f t="shared" si="0"/>
        <v>1028</v>
      </c>
      <c r="F6" s="254">
        <f t="shared" si="0"/>
        <v>290</v>
      </c>
      <c r="G6" s="254">
        <f t="shared" si="0"/>
        <v>1477</v>
      </c>
      <c r="H6" s="254">
        <f t="shared" ref="H6:M6" si="1">SUM(H7:H21)</f>
        <v>4</v>
      </c>
      <c r="I6" s="254">
        <f t="shared" si="1"/>
        <v>4</v>
      </c>
      <c r="J6" s="254">
        <f t="shared" si="1"/>
        <v>0</v>
      </c>
      <c r="K6" s="254">
        <f t="shared" si="1"/>
        <v>0</v>
      </c>
      <c r="L6" s="254">
        <f t="shared" si="1"/>
        <v>0</v>
      </c>
      <c r="M6" s="254">
        <f t="shared" si="1"/>
        <v>0</v>
      </c>
      <c r="N6" s="254">
        <f t="shared" ref="N6:AB6" si="2">SUM(N7:N21)</f>
        <v>997</v>
      </c>
      <c r="O6" s="254">
        <f t="shared" si="2"/>
        <v>820</v>
      </c>
      <c r="P6" s="254">
        <f t="shared" si="2"/>
        <v>2</v>
      </c>
      <c r="Q6" s="254">
        <f t="shared" si="2"/>
        <v>5</v>
      </c>
      <c r="R6" s="254">
        <f t="shared" si="2"/>
        <v>3</v>
      </c>
      <c r="S6" s="254">
        <f t="shared" si="2"/>
        <v>33</v>
      </c>
      <c r="T6" s="254">
        <f t="shared" si="2"/>
        <v>7</v>
      </c>
      <c r="U6" s="254">
        <f t="shared" si="2"/>
        <v>0</v>
      </c>
      <c r="V6" s="254">
        <f t="shared" si="2"/>
        <v>105</v>
      </c>
      <c r="W6" s="254">
        <f t="shared" si="2"/>
        <v>1</v>
      </c>
      <c r="X6" s="254">
        <f t="shared" si="2"/>
        <v>21</v>
      </c>
      <c r="Y6" s="254">
        <f t="shared" si="2"/>
        <v>10027</v>
      </c>
      <c r="Z6" s="254">
        <f t="shared" si="2"/>
        <v>9989</v>
      </c>
      <c r="AA6" s="254">
        <f t="shared" si="2"/>
        <v>38</v>
      </c>
      <c r="AB6" s="254">
        <f t="shared" si="2"/>
        <v>0</v>
      </c>
      <c r="AC6" s="270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</row>
    <row r="7" ht="21" customHeight="1" spans="1:230">
      <c r="A7" s="265" t="s">
        <v>168</v>
      </c>
      <c r="B7" s="254">
        <f>C7+H7+N7+Y7</f>
        <v>3520</v>
      </c>
      <c r="C7" s="254">
        <f t="shared" ref="C7:C21" si="3">D7+E7+F7+G7</f>
        <v>2941</v>
      </c>
      <c r="D7" s="198">
        <v>1522</v>
      </c>
      <c r="E7" s="198">
        <v>497</v>
      </c>
      <c r="F7" s="198">
        <v>152</v>
      </c>
      <c r="G7" s="198">
        <v>770</v>
      </c>
      <c r="H7" s="198">
        <f>I7+J7+K7+L7+M7</f>
        <v>1</v>
      </c>
      <c r="I7" s="198">
        <v>1</v>
      </c>
      <c r="J7" s="198"/>
      <c r="K7" s="198"/>
      <c r="L7" s="198"/>
      <c r="M7" s="198"/>
      <c r="N7" s="198">
        <f>O7+P7+Q7+R7+S7+T7+U7+V7+W7+X7</f>
        <v>458</v>
      </c>
      <c r="O7" s="198">
        <v>380</v>
      </c>
      <c r="P7" s="198">
        <v>1</v>
      </c>
      <c r="Q7" s="198">
        <v>3</v>
      </c>
      <c r="R7" s="198"/>
      <c r="S7" s="198">
        <v>5</v>
      </c>
      <c r="T7" s="198">
        <v>7</v>
      </c>
      <c r="U7" s="198"/>
      <c r="V7" s="198">
        <v>53</v>
      </c>
      <c r="W7" s="198">
        <v>0</v>
      </c>
      <c r="X7" s="198">
        <v>9</v>
      </c>
      <c r="Y7" s="198">
        <f>Z7+AA7+AB7</f>
        <v>120</v>
      </c>
      <c r="Z7" s="198">
        <v>114</v>
      </c>
      <c r="AA7" s="198">
        <v>6</v>
      </c>
      <c r="AB7" s="198"/>
      <c r="AC7" s="270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  <c r="EG7" s="256"/>
      <c r="EH7" s="256"/>
      <c r="EI7" s="256"/>
      <c r="EJ7" s="256"/>
      <c r="EK7" s="256"/>
      <c r="EL7" s="256"/>
      <c r="EM7" s="256"/>
      <c r="EN7" s="256"/>
      <c r="EO7" s="256"/>
      <c r="EP7" s="256"/>
      <c r="EQ7" s="256"/>
      <c r="ER7" s="256"/>
      <c r="ES7" s="256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6"/>
      <c r="FF7" s="256"/>
      <c r="FG7" s="256"/>
      <c r="FH7" s="256"/>
      <c r="FI7" s="256"/>
      <c r="FJ7" s="256"/>
      <c r="FK7" s="256"/>
      <c r="FL7" s="256"/>
      <c r="FM7" s="256"/>
      <c r="FN7" s="256"/>
      <c r="FO7" s="256"/>
      <c r="FP7" s="256"/>
      <c r="FQ7" s="256"/>
      <c r="FR7" s="256"/>
      <c r="FS7" s="256"/>
      <c r="FT7" s="256"/>
      <c r="FU7" s="256"/>
      <c r="FV7" s="256"/>
      <c r="FW7" s="256"/>
      <c r="FX7" s="256"/>
      <c r="FY7" s="256"/>
      <c r="FZ7" s="256"/>
      <c r="GA7" s="256"/>
      <c r="GB7" s="256"/>
      <c r="GC7" s="256"/>
      <c r="GD7" s="256"/>
      <c r="GE7" s="256"/>
      <c r="GF7" s="256"/>
      <c r="GG7" s="256"/>
      <c r="GH7" s="256"/>
      <c r="GI7" s="256"/>
      <c r="GJ7" s="256"/>
      <c r="GK7" s="256"/>
      <c r="GL7" s="256"/>
      <c r="GM7" s="256"/>
      <c r="GN7" s="256"/>
      <c r="GO7" s="256"/>
      <c r="GP7" s="256"/>
      <c r="GQ7" s="256"/>
      <c r="GR7" s="256"/>
      <c r="GS7" s="256"/>
      <c r="GT7" s="256"/>
      <c r="GU7" s="256"/>
      <c r="GV7" s="256"/>
      <c r="GW7" s="256"/>
      <c r="GX7" s="256"/>
      <c r="GY7" s="256"/>
      <c r="GZ7" s="256"/>
      <c r="HA7" s="256"/>
      <c r="HB7" s="256"/>
      <c r="HC7" s="256"/>
      <c r="HD7" s="256"/>
      <c r="HE7" s="256"/>
      <c r="HF7" s="256"/>
      <c r="HG7" s="256"/>
      <c r="HH7" s="256"/>
      <c r="HI7" s="256"/>
      <c r="HJ7" s="256"/>
      <c r="HK7" s="256"/>
      <c r="HL7" s="256"/>
      <c r="HM7" s="256"/>
      <c r="HN7" s="256"/>
      <c r="HO7" s="256"/>
      <c r="HP7" s="256"/>
      <c r="HQ7" s="256"/>
      <c r="HR7" s="256"/>
      <c r="HS7" s="256"/>
      <c r="HT7" s="256"/>
      <c r="HU7" s="256"/>
      <c r="HV7" s="256"/>
    </row>
    <row r="8" ht="21" customHeight="1" spans="1:230">
      <c r="A8" s="265" t="s">
        <v>207</v>
      </c>
      <c r="B8" s="254">
        <f t="shared" ref="B8:B21" si="4">C8+H8+N8+Y8</f>
        <v>0</v>
      </c>
      <c r="C8" s="254">
        <f t="shared" si="3"/>
        <v>0</v>
      </c>
      <c r="D8" s="198"/>
      <c r="E8" s="198"/>
      <c r="F8" s="198"/>
      <c r="G8" s="198"/>
      <c r="H8" s="198">
        <f t="shared" ref="H8:H20" si="5">I8+J8+K8+L8+M8</f>
        <v>0</v>
      </c>
      <c r="I8" s="198"/>
      <c r="J8" s="198"/>
      <c r="K8" s="198"/>
      <c r="L8" s="198"/>
      <c r="M8" s="198"/>
      <c r="N8" s="198">
        <f t="shared" ref="N8:N21" si="6">O8+P8+Q8+R8+S8+T8+U8+V8+W8+X8</f>
        <v>0</v>
      </c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>
        <f t="shared" ref="Y8:Y21" si="7">Z8+AA8+AB8</f>
        <v>0</v>
      </c>
      <c r="Z8" s="198"/>
      <c r="AA8" s="198"/>
      <c r="AB8" s="198"/>
      <c r="AC8" s="270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</row>
    <row r="9" ht="21" customHeight="1" spans="1:230">
      <c r="A9" s="265" t="s">
        <v>211</v>
      </c>
      <c r="B9" s="254">
        <f t="shared" si="4"/>
        <v>2633</v>
      </c>
      <c r="C9" s="254">
        <f t="shared" si="3"/>
        <v>2350</v>
      </c>
      <c r="D9" s="198">
        <v>1513</v>
      </c>
      <c r="E9" s="198">
        <v>280</v>
      </c>
      <c r="F9" s="198">
        <v>68</v>
      </c>
      <c r="G9" s="198">
        <v>489</v>
      </c>
      <c r="H9" s="198">
        <f t="shared" si="5"/>
        <v>3</v>
      </c>
      <c r="I9" s="198">
        <v>3</v>
      </c>
      <c r="J9" s="198"/>
      <c r="K9" s="198"/>
      <c r="L9" s="198"/>
      <c r="M9" s="198"/>
      <c r="N9" s="198">
        <f t="shared" si="6"/>
        <v>280</v>
      </c>
      <c r="O9" s="198">
        <v>218</v>
      </c>
      <c r="P9" s="198"/>
      <c r="Q9" s="198">
        <v>2</v>
      </c>
      <c r="R9" s="198">
        <v>3</v>
      </c>
      <c r="S9" s="198">
        <v>7</v>
      </c>
      <c r="T9" s="198"/>
      <c r="U9" s="198"/>
      <c r="V9" s="198">
        <v>40</v>
      </c>
      <c r="W9" s="198"/>
      <c r="X9" s="198">
        <v>10</v>
      </c>
      <c r="Y9" s="198">
        <f t="shared" si="7"/>
        <v>0</v>
      </c>
      <c r="Z9" s="198"/>
      <c r="AA9" s="198"/>
      <c r="AB9" s="198"/>
      <c r="AC9" s="270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</row>
    <row r="10" ht="21" customHeight="1" spans="1:230">
      <c r="A10" s="265" t="s">
        <v>225</v>
      </c>
      <c r="B10" s="254">
        <f t="shared" si="4"/>
        <v>9235</v>
      </c>
      <c r="C10" s="254">
        <f t="shared" si="3"/>
        <v>54</v>
      </c>
      <c r="D10" s="198">
        <v>37</v>
      </c>
      <c r="E10" s="198">
        <v>11</v>
      </c>
      <c r="F10" s="198">
        <v>4</v>
      </c>
      <c r="G10" s="198">
        <v>2</v>
      </c>
      <c r="H10" s="198">
        <f t="shared" si="5"/>
        <v>0</v>
      </c>
      <c r="I10" s="198"/>
      <c r="J10" s="198"/>
      <c r="K10" s="198"/>
      <c r="L10" s="198"/>
      <c r="M10" s="198"/>
      <c r="N10" s="198">
        <f t="shared" si="6"/>
        <v>8</v>
      </c>
      <c r="O10" s="198">
        <v>7</v>
      </c>
      <c r="P10" s="198"/>
      <c r="Q10" s="198"/>
      <c r="R10" s="198"/>
      <c r="S10" s="198"/>
      <c r="T10" s="198"/>
      <c r="U10" s="198"/>
      <c r="V10" s="198"/>
      <c r="W10" s="198"/>
      <c r="X10" s="198">
        <v>1</v>
      </c>
      <c r="Y10" s="198">
        <f t="shared" si="7"/>
        <v>9173</v>
      </c>
      <c r="Z10" s="198">
        <f>34+9129</f>
        <v>9163</v>
      </c>
      <c r="AA10" s="198">
        <v>10</v>
      </c>
      <c r="AB10" s="198"/>
      <c r="AC10" s="270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</row>
    <row r="11" ht="21" customHeight="1" spans="1:252">
      <c r="A11" s="265" t="s">
        <v>241</v>
      </c>
      <c r="B11" s="254">
        <f t="shared" si="4"/>
        <v>0</v>
      </c>
      <c r="C11" s="254">
        <f t="shared" si="3"/>
        <v>0</v>
      </c>
      <c r="D11" s="198"/>
      <c r="E11" s="198"/>
      <c r="F11" s="198"/>
      <c r="G11" s="198"/>
      <c r="H11" s="198">
        <f t="shared" si="5"/>
        <v>0</v>
      </c>
      <c r="I11" s="198"/>
      <c r="J11" s="198"/>
      <c r="K11" s="198"/>
      <c r="L11" s="198"/>
      <c r="M11" s="198"/>
      <c r="N11" s="198">
        <f t="shared" si="6"/>
        <v>0</v>
      </c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>
        <f t="shared" si="7"/>
        <v>0</v>
      </c>
      <c r="Z11" s="198"/>
      <c r="AA11" s="198"/>
      <c r="AB11" s="198"/>
      <c r="AC11" s="270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</row>
    <row r="12" ht="21" customHeight="1" spans="1:230">
      <c r="A12" s="265" t="s">
        <v>244</v>
      </c>
      <c r="B12" s="254">
        <f t="shared" si="4"/>
        <v>3</v>
      </c>
      <c r="C12" s="254">
        <f t="shared" si="3"/>
        <v>0</v>
      </c>
      <c r="D12" s="198"/>
      <c r="E12" s="198"/>
      <c r="F12" s="198"/>
      <c r="G12" s="198"/>
      <c r="H12" s="198">
        <f t="shared" si="5"/>
        <v>0</v>
      </c>
      <c r="I12" s="198"/>
      <c r="J12" s="198"/>
      <c r="K12" s="198"/>
      <c r="L12" s="198"/>
      <c r="M12" s="198"/>
      <c r="N12" s="198">
        <f t="shared" si="6"/>
        <v>3</v>
      </c>
      <c r="O12" s="198">
        <v>3</v>
      </c>
      <c r="P12" s="198"/>
      <c r="Q12" s="198"/>
      <c r="R12" s="198"/>
      <c r="S12" s="198"/>
      <c r="T12" s="198"/>
      <c r="U12" s="198"/>
      <c r="V12" s="198"/>
      <c r="W12" s="198"/>
      <c r="X12" s="198"/>
      <c r="Y12" s="198">
        <f t="shared" si="7"/>
        <v>0</v>
      </c>
      <c r="Z12" s="198"/>
      <c r="AA12" s="198"/>
      <c r="AB12" s="198"/>
      <c r="AC12" s="270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</row>
    <row r="13" ht="21" customHeight="1" spans="1:230">
      <c r="A13" s="265" t="s">
        <v>257</v>
      </c>
      <c r="B13" s="254">
        <f t="shared" si="4"/>
        <v>152</v>
      </c>
      <c r="C13" s="254">
        <f t="shared" si="3"/>
        <v>130</v>
      </c>
      <c r="D13" s="198">
        <v>89</v>
      </c>
      <c r="E13" s="198">
        <v>30</v>
      </c>
      <c r="F13" s="198">
        <v>9</v>
      </c>
      <c r="G13" s="198">
        <v>2</v>
      </c>
      <c r="H13" s="198">
        <f t="shared" si="5"/>
        <v>0</v>
      </c>
      <c r="I13" s="198"/>
      <c r="J13" s="198"/>
      <c r="K13" s="198"/>
      <c r="L13" s="198"/>
      <c r="M13" s="198"/>
      <c r="N13" s="198">
        <f t="shared" si="6"/>
        <v>22</v>
      </c>
      <c r="O13" s="198">
        <v>22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>
        <f t="shared" si="7"/>
        <v>0</v>
      </c>
      <c r="Z13" s="198"/>
      <c r="AA13" s="198"/>
      <c r="AB13" s="198"/>
      <c r="AC13" s="270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</row>
    <row r="14" ht="21" customHeight="1" spans="1:230">
      <c r="A14" s="265" t="s">
        <v>306</v>
      </c>
      <c r="B14" s="254">
        <f t="shared" si="4"/>
        <v>722</v>
      </c>
      <c r="C14" s="254">
        <f t="shared" si="3"/>
        <v>62</v>
      </c>
      <c r="D14" s="198">
        <v>38</v>
      </c>
      <c r="E14" s="198">
        <v>18</v>
      </c>
      <c r="F14" s="198">
        <v>4</v>
      </c>
      <c r="G14" s="198">
        <v>2</v>
      </c>
      <c r="H14" s="198">
        <f t="shared" si="5"/>
        <v>0</v>
      </c>
      <c r="I14" s="198"/>
      <c r="J14" s="198"/>
      <c r="K14" s="198"/>
      <c r="L14" s="198"/>
      <c r="M14" s="198">
        <v>0</v>
      </c>
      <c r="N14" s="198">
        <f t="shared" si="6"/>
        <v>73</v>
      </c>
      <c r="O14" s="198">
        <v>57</v>
      </c>
      <c r="P14" s="198">
        <v>1</v>
      </c>
      <c r="Q14" s="198"/>
      <c r="R14" s="198"/>
      <c r="S14" s="198">
        <v>4</v>
      </c>
      <c r="T14" s="198">
        <v>0</v>
      </c>
      <c r="U14" s="198"/>
      <c r="V14" s="198">
        <v>10</v>
      </c>
      <c r="W14" s="198">
        <v>1</v>
      </c>
      <c r="X14" s="198"/>
      <c r="Y14" s="198">
        <f t="shared" si="7"/>
        <v>587</v>
      </c>
      <c r="Z14" s="198">
        <v>587</v>
      </c>
      <c r="AA14" s="198">
        <v>0</v>
      </c>
      <c r="AB14" s="198"/>
      <c r="AC14" s="270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</row>
    <row r="15" ht="21" customHeight="1" spans="1:252">
      <c r="A15" s="265" t="s">
        <v>331</v>
      </c>
      <c r="B15" s="254">
        <f t="shared" si="4"/>
        <v>0</v>
      </c>
      <c r="C15" s="254">
        <f t="shared" si="3"/>
        <v>0</v>
      </c>
      <c r="D15" s="198"/>
      <c r="E15" s="198"/>
      <c r="F15" s="198"/>
      <c r="G15" s="198"/>
      <c r="H15" s="198">
        <f t="shared" si="5"/>
        <v>0</v>
      </c>
      <c r="I15" s="198"/>
      <c r="J15" s="198"/>
      <c r="K15" s="198"/>
      <c r="L15" s="198"/>
      <c r="M15" s="198"/>
      <c r="N15" s="198">
        <f t="shared" si="6"/>
        <v>0</v>
      </c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>
        <f t="shared" ref="Y15:Y20" si="8">Z15+AA15+AB15</f>
        <v>0</v>
      </c>
      <c r="Z15" s="198"/>
      <c r="AA15" s="198"/>
      <c r="AB15" s="198"/>
      <c r="AC15" s="270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</row>
    <row r="16" ht="21" customHeight="1" spans="1:230">
      <c r="A16" s="265" t="s">
        <v>341</v>
      </c>
      <c r="B16" s="254">
        <f t="shared" si="4"/>
        <v>667</v>
      </c>
      <c r="C16" s="254">
        <f t="shared" si="3"/>
        <v>578</v>
      </c>
      <c r="D16" s="198">
        <v>255</v>
      </c>
      <c r="E16" s="198">
        <v>94</v>
      </c>
      <c r="F16" s="198">
        <v>26</v>
      </c>
      <c r="G16" s="198">
        <v>203</v>
      </c>
      <c r="H16" s="198">
        <f t="shared" si="5"/>
        <v>0</v>
      </c>
      <c r="I16" s="198"/>
      <c r="J16" s="198"/>
      <c r="K16" s="198"/>
      <c r="L16" s="198"/>
      <c r="M16" s="198"/>
      <c r="N16" s="198">
        <f t="shared" si="6"/>
        <v>89</v>
      </c>
      <c r="O16" s="198">
        <v>80</v>
      </c>
      <c r="P16" s="198"/>
      <c r="Q16" s="198"/>
      <c r="R16" s="198"/>
      <c r="S16" s="198">
        <v>7</v>
      </c>
      <c r="T16" s="198"/>
      <c r="U16" s="198"/>
      <c r="V16" s="198">
        <v>2</v>
      </c>
      <c r="W16" s="198"/>
      <c r="X16" s="198"/>
      <c r="Y16" s="198">
        <f t="shared" si="8"/>
        <v>0</v>
      </c>
      <c r="Z16" s="198"/>
      <c r="AA16" s="198"/>
      <c r="AB16" s="198"/>
      <c r="AC16" s="270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</row>
    <row r="17" s="127" customFormat="1" ht="21" customHeight="1" spans="1:252">
      <c r="A17" s="265" t="s">
        <v>352</v>
      </c>
      <c r="B17" s="254">
        <f t="shared" si="4"/>
        <v>200</v>
      </c>
      <c r="C17" s="254">
        <f t="shared" si="3"/>
        <v>44</v>
      </c>
      <c r="D17" s="198">
        <v>27</v>
      </c>
      <c r="E17" s="198">
        <v>14</v>
      </c>
      <c r="F17" s="198">
        <v>3</v>
      </c>
      <c r="G17" s="198"/>
      <c r="H17" s="198">
        <f t="shared" si="5"/>
        <v>0</v>
      </c>
      <c r="I17" s="198"/>
      <c r="J17" s="198"/>
      <c r="K17" s="198"/>
      <c r="L17" s="198"/>
      <c r="M17" s="198"/>
      <c r="N17" s="198">
        <f t="shared" si="6"/>
        <v>9</v>
      </c>
      <c r="O17" s="198">
        <v>9</v>
      </c>
      <c r="P17" s="198"/>
      <c r="Q17" s="198"/>
      <c r="R17" s="198"/>
      <c r="S17" s="198"/>
      <c r="T17" s="198"/>
      <c r="U17" s="198"/>
      <c r="V17" s="198"/>
      <c r="W17" s="198"/>
      <c r="X17" s="198"/>
      <c r="Y17" s="198">
        <f t="shared" si="8"/>
        <v>147</v>
      </c>
      <c r="Z17" s="198">
        <v>125</v>
      </c>
      <c r="AA17" s="198">
        <v>22</v>
      </c>
      <c r="AB17" s="198"/>
      <c r="AC17" s="270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57"/>
      <c r="BY17" s="257"/>
      <c r="BZ17" s="257"/>
      <c r="CA17" s="257"/>
      <c r="CB17" s="257"/>
      <c r="CC17" s="257"/>
      <c r="CD17" s="257"/>
      <c r="CE17" s="257"/>
      <c r="CF17" s="257"/>
      <c r="CG17" s="257"/>
      <c r="CH17" s="257"/>
      <c r="CI17" s="257"/>
      <c r="CJ17" s="257"/>
      <c r="CK17" s="257"/>
      <c r="CL17" s="257"/>
      <c r="CM17" s="257"/>
      <c r="CN17" s="257"/>
      <c r="CO17" s="257"/>
      <c r="CP17" s="257"/>
      <c r="CQ17" s="257"/>
      <c r="CR17" s="257"/>
      <c r="CS17" s="257"/>
      <c r="CT17" s="257"/>
      <c r="CU17" s="257"/>
      <c r="CV17" s="257"/>
      <c r="CW17" s="257"/>
      <c r="CX17" s="257"/>
      <c r="CY17" s="257"/>
      <c r="CZ17" s="257"/>
      <c r="DA17" s="257"/>
      <c r="DB17" s="257"/>
      <c r="DC17" s="257"/>
      <c r="DD17" s="257"/>
      <c r="DE17" s="257"/>
      <c r="DF17" s="257"/>
      <c r="DG17" s="257"/>
      <c r="DH17" s="257"/>
      <c r="DI17" s="257"/>
      <c r="DJ17" s="257"/>
      <c r="DK17" s="257"/>
      <c r="DL17" s="257"/>
      <c r="DM17" s="257"/>
      <c r="DN17" s="257"/>
      <c r="DO17" s="257"/>
      <c r="DP17" s="257"/>
      <c r="DQ17" s="257"/>
      <c r="DR17" s="257"/>
      <c r="DS17" s="257"/>
      <c r="DT17" s="257"/>
      <c r="DU17" s="257"/>
      <c r="DV17" s="257"/>
      <c r="DW17" s="257"/>
      <c r="DX17" s="257"/>
      <c r="DY17" s="257"/>
      <c r="DZ17" s="257"/>
      <c r="EA17" s="257"/>
      <c r="EB17" s="257"/>
      <c r="EC17" s="257"/>
      <c r="ED17" s="257"/>
      <c r="EE17" s="257"/>
      <c r="EF17" s="257"/>
      <c r="EG17" s="257"/>
      <c r="EH17" s="257"/>
      <c r="EI17" s="257"/>
      <c r="EJ17" s="257"/>
      <c r="EK17" s="257"/>
      <c r="EL17" s="257"/>
      <c r="EM17" s="257"/>
      <c r="EN17" s="257"/>
      <c r="EO17" s="257"/>
      <c r="EP17" s="257"/>
      <c r="EQ17" s="257"/>
      <c r="ER17" s="257"/>
      <c r="ES17" s="257"/>
      <c r="ET17" s="257"/>
      <c r="EU17" s="257"/>
      <c r="EV17" s="257"/>
      <c r="EW17" s="257"/>
      <c r="EX17" s="257"/>
      <c r="EY17" s="257"/>
      <c r="EZ17" s="257"/>
      <c r="FA17" s="257"/>
      <c r="FB17" s="257"/>
      <c r="FC17" s="257"/>
      <c r="FD17" s="257"/>
      <c r="FE17" s="257"/>
      <c r="FF17" s="257"/>
      <c r="FG17" s="257"/>
      <c r="FH17" s="257"/>
      <c r="FI17" s="257"/>
      <c r="FJ17" s="257"/>
      <c r="FK17" s="257"/>
      <c r="FL17" s="257"/>
      <c r="FM17" s="257"/>
      <c r="FN17" s="257"/>
      <c r="FO17" s="257"/>
      <c r="FP17" s="257"/>
      <c r="FQ17" s="257"/>
      <c r="FR17" s="257"/>
      <c r="FS17" s="257"/>
      <c r="FT17" s="257"/>
      <c r="FU17" s="257"/>
      <c r="FV17" s="257"/>
      <c r="FW17" s="257"/>
      <c r="FX17" s="257"/>
      <c r="FY17" s="257"/>
      <c r="FZ17" s="257"/>
      <c r="GA17" s="257"/>
      <c r="GB17" s="257"/>
      <c r="GC17" s="257"/>
      <c r="GD17" s="257"/>
      <c r="GE17" s="257"/>
      <c r="GF17" s="257"/>
      <c r="GG17" s="257"/>
      <c r="GH17" s="257"/>
      <c r="GI17" s="257"/>
      <c r="GJ17" s="257"/>
      <c r="GK17" s="257"/>
      <c r="GL17" s="257"/>
      <c r="GM17" s="257"/>
      <c r="GN17" s="257"/>
      <c r="GO17" s="257"/>
      <c r="GP17" s="257"/>
      <c r="GQ17" s="257"/>
      <c r="GR17" s="257"/>
      <c r="GS17" s="257"/>
      <c r="GT17" s="257"/>
      <c r="GU17" s="257"/>
      <c r="GV17" s="257"/>
      <c r="GW17" s="257"/>
      <c r="GX17" s="257"/>
      <c r="GY17" s="257"/>
      <c r="GZ17" s="257"/>
      <c r="HA17" s="257"/>
      <c r="HB17" s="257"/>
      <c r="HC17" s="257"/>
      <c r="HD17" s="257"/>
      <c r="HE17" s="257"/>
      <c r="HF17" s="257"/>
      <c r="HG17" s="257"/>
      <c r="HH17" s="257"/>
      <c r="HI17" s="257"/>
      <c r="HJ17" s="257"/>
      <c r="HK17" s="257"/>
      <c r="HL17" s="257"/>
      <c r="HM17" s="257"/>
      <c r="HN17" s="257"/>
      <c r="HO17" s="257"/>
      <c r="HP17" s="257"/>
      <c r="HQ17" s="257"/>
      <c r="HR17" s="257"/>
      <c r="HS17" s="257"/>
      <c r="HT17" s="257"/>
      <c r="HU17" s="257"/>
      <c r="HV17" s="257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</row>
    <row r="18" ht="21" customHeight="1" spans="1:252">
      <c r="A18" s="265" t="s">
        <v>382</v>
      </c>
      <c r="B18" s="254">
        <f t="shared" si="4"/>
        <v>0</v>
      </c>
      <c r="C18" s="254">
        <f t="shared" si="3"/>
        <v>0</v>
      </c>
      <c r="D18" s="198"/>
      <c r="E18" s="198"/>
      <c r="F18" s="198"/>
      <c r="G18" s="198"/>
      <c r="H18" s="198">
        <f t="shared" si="5"/>
        <v>0</v>
      </c>
      <c r="I18" s="198"/>
      <c r="J18" s="198"/>
      <c r="K18" s="198"/>
      <c r="L18" s="198"/>
      <c r="M18" s="198"/>
      <c r="N18" s="198">
        <f t="shared" si="6"/>
        <v>0</v>
      </c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>
        <f t="shared" si="8"/>
        <v>0</v>
      </c>
      <c r="Z18" s="198"/>
      <c r="AA18" s="198"/>
      <c r="AB18" s="198"/>
      <c r="AC18" s="270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56"/>
      <c r="EI18" s="256"/>
      <c r="EJ18" s="256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D18" s="256"/>
      <c r="FE18" s="256"/>
      <c r="FF18" s="256"/>
      <c r="FG18" s="256"/>
      <c r="FH18" s="256"/>
      <c r="FI18" s="256"/>
      <c r="FJ18" s="256"/>
      <c r="FK18" s="256"/>
      <c r="FL18" s="256"/>
      <c r="FM18" s="256"/>
      <c r="FN18" s="256"/>
      <c r="FO18" s="256"/>
      <c r="FP18" s="256"/>
      <c r="FQ18" s="256"/>
      <c r="FR18" s="256"/>
      <c r="FS18" s="256"/>
      <c r="FT18" s="256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6"/>
      <c r="GF18" s="256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</row>
    <row r="19" ht="21" customHeight="1" spans="1:230">
      <c r="A19" s="265" t="s">
        <v>385</v>
      </c>
      <c r="B19" s="254">
        <f t="shared" si="4"/>
        <v>81</v>
      </c>
      <c r="C19" s="254">
        <f t="shared" si="3"/>
        <v>66</v>
      </c>
      <c r="D19" s="198">
        <v>46</v>
      </c>
      <c r="E19" s="198">
        <v>14</v>
      </c>
      <c r="F19" s="198">
        <v>5</v>
      </c>
      <c r="G19" s="198">
        <v>1</v>
      </c>
      <c r="H19" s="198">
        <f t="shared" si="5"/>
        <v>0</v>
      </c>
      <c r="I19" s="251"/>
      <c r="J19" s="251"/>
      <c r="K19" s="251"/>
      <c r="L19" s="251"/>
      <c r="M19" s="251"/>
      <c r="N19" s="198">
        <f t="shared" si="6"/>
        <v>15</v>
      </c>
      <c r="O19" s="198">
        <v>15</v>
      </c>
      <c r="P19" s="198"/>
      <c r="Q19" s="198"/>
      <c r="R19" s="198"/>
      <c r="S19" s="198"/>
      <c r="T19" s="198"/>
      <c r="U19" s="198"/>
      <c r="V19" s="198"/>
      <c r="W19" s="198"/>
      <c r="X19" s="198"/>
      <c r="Y19" s="198">
        <f t="shared" si="8"/>
        <v>0</v>
      </c>
      <c r="Z19" s="251"/>
      <c r="AA19" s="251"/>
      <c r="AB19" s="251"/>
      <c r="AC19" s="270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</row>
    <row r="20" ht="21" customHeight="1" spans="1:230">
      <c r="A20" s="265" t="s">
        <v>396</v>
      </c>
      <c r="B20" s="254">
        <f t="shared" si="4"/>
        <v>36</v>
      </c>
      <c r="C20" s="254">
        <f t="shared" si="3"/>
        <v>30</v>
      </c>
      <c r="D20" s="198">
        <v>19</v>
      </c>
      <c r="E20" s="198">
        <v>8</v>
      </c>
      <c r="F20" s="198">
        <v>2</v>
      </c>
      <c r="G20" s="198">
        <v>1</v>
      </c>
      <c r="H20" s="198">
        <f t="shared" si="5"/>
        <v>0</v>
      </c>
      <c r="I20" s="251"/>
      <c r="J20" s="251"/>
      <c r="K20" s="251"/>
      <c r="L20" s="251"/>
      <c r="M20" s="251"/>
      <c r="N20" s="198">
        <f t="shared" si="6"/>
        <v>6</v>
      </c>
      <c r="O20" s="198">
        <v>6</v>
      </c>
      <c r="P20" s="198"/>
      <c r="Q20" s="198"/>
      <c r="R20" s="198"/>
      <c r="S20" s="198"/>
      <c r="T20" s="198"/>
      <c r="U20" s="198"/>
      <c r="V20" s="198"/>
      <c r="W20" s="198"/>
      <c r="X20" s="198"/>
      <c r="Y20" s="198">
        <f t="shared" si="8"/>
        <v>0</v>
      </c>
      <c r="Z20" s="251"/>
      <c r="AA20" s="251"/>
      <c r="AB20" s="251"/>
      <c r="AC20" s="270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</row>
    <row r="21" ht="21" customHeight="1" spans="1:230">
      <c r="A21" s="265" t="s">
        <v>399</v>
      </c>
      <c r="B21" s="254">
        <f t="shared" si="4"/>
        <v>293</v>
      </c>
      <c r="C21" s="254">
        <f t="shared" si="3"/>
        <v>259</v>
      </c>
      <c r="D21" s="198">
        <v>173</v>
      </c>
      <c r="E21" s="198">
        <v>62</v>
      </c>
      <c r="F21" s="198">
        <v>17</v>
      </c>
      <c r="G21" s="198">
        <v>7</v>
      </c>
      <c r="H21" s="198"/>
      <c r="I21" s="198"/>
      <c r="J21" s="198"/>
      <c r="K21" s="198"/>
      <c r="L21" s="198"/>
      <c r="M21" s="198"/>
      <c r="N21" s="198">
        <f t="shared" si="6"/>
        <v>34</v>
      </c>
      <c r="O21" s="198">
        <v>23</v>
      </c>
      <c r="P21" s="198"/>
      <c r="Q21" s="198"/>
      <c r="R21" s="198"/>
      <c r="S21" s="198">
        <v>10</v>
      </c>
      <c r="T21" s="198"/>
      <c r="U21" s="198"/>
      <c r="V21" s="198"/>
      <c r="W21" s="198"/>
      <c r="X21" s="198">
        <v>1</v>
      </c>
      <c r="Y21" s="198">
        <f t="shared" si="7"/>
        <v>0</v>
      </c>
      <c r="Z21" s="198"/>
      <c r="AA21" s="198"/>
      <c r="AB21" s="198"/>
      <c r="AC21" s="270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256"/>
      <c r="DZ21" s="256"/>
      <c r="EA21" s="256"/>
      <c r="EB21" s="256"/>
      <c r="EC21" s="256"/>
      <c r="ED21" s="256"/>
      <c r="EE21" s="256"/>
      <c r="EF21" s="256"/>
      <c r="EG21" s="256"/>
      <c r="EH21" s="256"/>
      <c r="EI21" s="256"/>
      <c r="EJ21" s="256"/>
      <c r="EK21" s="256"/>
      <c r="EL21" s="256"/>
      <c r="EM21" s="256"/>
      <c r="EN21" s="256"/>
      <c r="EO21" s="256"/>
      <c r="EP21" s="256"/>
      <c r="EQ21" s="256"/>
      <c r="ER21" s="256"/>
      <c r="ES21" s="256"/>
      <c r="ET21" s="256"/>
      <c r="EU21" s="256"/>
      <c r="EV21" s="256"/>
      <c r="EW21" s="256"/>
      <c r="EX21" s="256"/>
      <c r="EY21" s="256"/>
      <c r="EZ21" s="256"/>
      <c r="FA21" s="256"/>
      <c r="FB21" s="256"/>
      <c r="FC21" s="256"/>
      <c r="FD21" s="256"/>
      <c r="FE21" s="256"/>
      <c r="FF21" s="256"/>
      <c r="FG21" s="256"/>
      <c r="FH21" s="256"/>
      <c r="FI21" s="256"/>
      <c r="FJ21" s="256"/>
      <c r="FK21" s="256"/>
      <c r="FL21" s="256"/>
      <c r="FM21" s="256"/>
      <c r="FN21" s="256"/>
      <c r="FO21" s="256"/>
      <c r="FP21" s="256"/>
      <c r="FQ21" s="256"/>
      <c r="FR21" s="256"/>
      <c r="FS21" s="256"/>
      <c r="FT21" s="256"/>
      <c r="FU21" s="256"/>
      <c r="FV21" s="256"/>
      <c r="FW21" s="256"/>
      <c r="FX21" s="256"/>
      <c r="FY21" s="256"/>
      <c r="FZ21" s="256"/>
      <c r="GA21" s="256"/>
      <c r="GB21" s="256"/>
      <c r="GC21" s="256"/>
      <c r="GD21" s="256"/>
      <c r="GE21" s="256"/>
      <c r="GF21" s="256"/>
      <c r="GG21" s="256"/>
      <c r="GH21" s="256"/>
      <c r="GI21" s="256"/>
      <c r="GJ21" s="256"/>
      <c r="GK21" s="256"/>
      <c r="GL21" s="256"/>
      <c r="GM21" s="256"/>
      <c r="GN21" s="256"/>
      <c r="GO21" s="256"/>
      <c r="GP21" s="256"/>
      <c r="GQ21" s="256"/>
      <c r="GR21" s="256"/>
      <c r="GS21" s="256"/>
      <c r="GT21" s="256"/>
      <c r="GU21" s="256"/>
      <c r="GV21" s="256"/>
      <c r="GW21" s="256"/>
      <c r="GX21" s="256"/>
      <c r="GY21" s="256"/>
      <c r="GZ21" s="256"/>
      <c r="HA21" s="256"/>
      <c r="HB21" s="256"/>
      <c r="HC21" s="256"/>
      <c r="HD21" s="256"/>
      <c r="HE21" s="256"/>
      <c r="HF21" s="256"/>
      <c r="HG21" s="256"/>
      <c r="HH21" s="256"/>
      <c r="HI21" s="256"/>
      <c r="HJ21" s="256"/>
      <c r="HK21" s="256"/>
      <c r="HL21" s="256"/>
      <c r="HM21" s="256"/>
      <c r="HN21" s="256"/>
      <c r="HO21" s="256"/>
      <c r="HP21" s="256"/>
      <c r="HQ21" s="256"/>
      <c r="HR21" s="256"/>
      <c r="HS21" s="256"/>
      <c r="HT21" s="256"/>
      <c r="HU21" s="256"/>
      <c r="HV21" s="256"/>
    </row>
    <row r="22" spans="2:29">
      <c r="B22" s="266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2:29">
      <c r="B23" s="266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2:29">
      <c r="B24" s="26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2:29">
      <c r="B25" s="266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>
      <c r="B26" s="266"/>
      <c r="C26" s="30"/>
      <c r="D26" s="30"/>
      <c r="E26" s="26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2:29">
      <c r="B27" s="266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2:29">
      <c r="B28" s="266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2:29">
      <c r="B29" s="266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2:29">
      <c r="B30" s="26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2:29">
      <c r="B31" s="266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2:29">
      <c r="B32" s="26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>
      <c r="B33" s="266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>
      <c r="B34" s="26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2:29">
      <c r="B35" s="266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>
      <c r="B36" s="266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2:29">
      <c r="B37" s="266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2:29">
      <c r="B38" s="266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2:29">
      <c r="B39" s="266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2:29">
      <c r="B40" s="26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2:29">
      <c r="B41" s="26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2:29">
      <c r="B42" s="26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2:29">
      <c r="B43" s="26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2:29">
      <c r="B44" s="26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2:29">
      <c r="B45" s="26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2:29">
      <c r="B46" s="26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2:29">
      <c r="B47" s="26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2:29">
      <c r="B48" s="26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2:29">
      <c r="B49" s="26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2:29">
      <c r="B50" s="26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2:29">
      <c r="B51" s="26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</row>
    <row r="52" spans="2:29">
      <c r="B52" s="26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2:29">
      <c r="B53" s="26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</row>
    <row r="54" spans="2:29">
      <c r="B54" s="266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2:29">
      <c r="B55" s="266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2:29">
      <c r="B56" s="266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2:29">
      <c r="B57" s="266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</row>
    <row r="58" spans="2:29">
      <c r="B58" s="266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59" spans="2:29">
      <c r="B59" s="266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</row>
    <row r="60" spans="2:29">
      <c r="B60" s="26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2:29">
      <c r="B61" s="26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</row>
    <row r="62" spans="2:29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</row>
    <row r="63" spans="2:29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</row>
    <row r="64" spans="2:29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</row>
    <row r="65" spans="2:29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</row>
    <row r="66" spans="2:29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2:29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</row>
    <row r="68" spans="2:29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</row>
    <row r="69" spans="2:29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</row>
    <row r="70" spans="2:29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</row>
    <row r="71" spans="2:29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</row>
    <row r="72" spans="2:29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</row>
    <row r="73" spans="2:29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</row>
    <row r="74" spans="2:29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</row>
    <row r="75" spans="2:29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</row>
    <row r="76" spans="2:29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</row>
    <row r="77" spans="2:29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</row>
    <row r="78" spans="2:29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</row>
    <row r="79" spans="2:29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</row>
    <row r="80" spans="2:29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</row>
    <row r="81" spans="2:29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</row>
    <row r="82" spans="2:29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</row>
    <row r="83" spans="2:29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</row>
    <row r="84" spans="2:29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</row>
    <row r="85" spans="2:29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</row>
  </sheetData>
  <mergeCells count="34">
    <mergeCell ref="A1:AB1"/>
    <mergeCell ref="Z2:AB2"/>
    <mergeCell ref="C3:G3"/>
    <mergeCell ref="H3:M3"/>
    <mergeCell ref="N3:X3"/>
    <mergeCell ref="Y3:AB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</mergeCells>
  <printOptions horizontalCentered="1"/>
  <pageMargins left="0.159027777777778" right="0.159027777777778" top="0.788888888888889" bottom="0.788888888888889" header="0.509027777777778" footer="0.509027777777778"/>
  <pageSetup paperSize="9" scale="95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5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2"/>
  <cols>
    <col min="1" max="1" width="17.25" style="181" customWidth="1"/>
    <col min="2" max="3" width="5.08333333333333" style="181" customWidth="1"/>
    <col min="4" max="11" width="5.5" style="181" customWidth="1"/>
    <col min="12" max="12" width="4.5" style="181" customWidth="1"/>
    <col min="13" max="13" width="5.5" style="181" customWidth="1"/>
    <col min="14" max="14" width="3.83333333333333" style="181" customWidth="1"/>
    <col min="15" max="17" width="5.5" style="181" customWidth="1"/>
    <col min="18" max="18" width="4.25" style="181" customWidth="1"/>
    <col min="19" max="19" width="5.5" style="181" customWidth="1"/>
    <col min="20" max="20" width="4.08333333333333" style="181" customWidth="1"/>
    <col min="21" max="22" width="3.33333333333333" style="181" customWidth="1"/>
    <col min="23" max="23" width="4.5" style="181" customWidth="1"/>
    <col min="24" max="24" width="4.33333333333333" style="181" customWidth="1"/>
    <col min="25" max="25" width="4.08333333333333" style="181" customWidth="1"/>
    <col min="26" max="26" width="4" style="181" customWidth="1"/>
    <col min="27" max="27" width="5.5" style="181" customWidth="1"/>
    <col min="28" max="28" width="4.58333333333333" style="181" customWidth="1"/>
    <col min="29" max="29" width="5.83333333333333" style="181" customWidth="1"/>
    <col min="30" max="30" width="7.08333333333333" style="181" customWidth="1"/>
    <col min="31" max="31" width="6.83333333333333" style="181" customWidth="1"/>
    <col min="32" max="32" width="8" style="181" customWidth="1"/>
    <col min="33" max="16384" width="9" style="181"/>
  </cols>
  <sheetData>
    <row r="1" ht="27" spans="1:231">
      <c r="A1" s="227" t="s">
        <v>589</v>
      </c>
      <c r="B1" s="227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</row>
    <row r="2" ht="20.25" spans="1:231">
      <c r="A2" s="229" t="s">
        <v>590</v>
      </c>
      <c r="B2" s="229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44"/>
      <c r="O2" s="245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52" t="s">
        <v>52</v>
      </c>
      <c r="AB2" s="252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</row>
    <row r="3" s="177" customFormat="1" ht="29" customHeight="1" spans="1:231">
      <c r="A3" s="231" t="s">
        <v>419</v>
      </c>
      <c r="B3" s="231" t="s">
        <v>420</v>
      </c>
      <c r="C3" s="232" t="s">
        <v>421</v>
      </c>
      <c r="D3" s="232"/>
      <c r="E3" s="232"/>
      <c r="F3" s="232"/>
      <c r="G3" s="232"/>
      <c r="H3" s="232"/>
      <c r="I3" s="232"/>
      <c r="J3" s="232"/>
      <c r="K3" s="232"/>
      <c r="L3" s="232"/>
      <c r="M3" s="247"/>
      <c r="N3" s="248" t="s">
        <v>422</v>
      </c>
      <c r="O3" s="249"/>
      <c r="P3" s="250" t="s">
        <v>452</v>
      </c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</row>
    <row r="4" s="177" customFormat="1" ht="19" customHeight="1" spans="1:231">
      <c r="A4" s="233"/>
      <c r="B4" s="233"/>
      <c r="C4" s="205" t="s">
        <v>152</v>
      </c>
      <c r="D4" s="205" t="s">
        <v>476</v>
      </c>
      <c r="E4" s="205" t="s">
        <v>477</v>
      </c>
      <c r="F4" s="205" t="s">
        <v>478</v>
      </c>
      <c r="G4" s="234" t="s">
        <v>479</v>
      </c>
      <c r="H4" s="234" t="s">
        <v>480</v>
      </c>
      <c r="I4" s="234" t="s">
        <v>481</v>
      </c>
      <c r="J4" s="234" t="s">
        <v>482</v>
      </c>
      <c r="K4" s="234" t="s">
        <v>483</v>
      </c>
      <c r="L4" s="234" t="s">
        <v>435</v>
      </c>
      <c r="M4" s="234" t="s">
        <v>436</v>
      </c>
      <c r="N4" s="231" t="s">
        <v>152</v>
      </c>
      <c r="O4" s="234" t="s">
        <v>591</v>
      </c>
      <c r="P4" s="196" t="s">
        <v>152</v>
      </c>
      <c r="Q4" s="196" t="s">
        <v>486</v>
      </c>
      <c r="R4" s="196" t="s">
        <v>487</v>
      </c>
      <c r="S4" s="196" t="s">
        <v>488</v>
      </c>
      <c r="T4" s="196" t="s">
        <v>450</v>
      </c>
      <c r="U4" s="196" t="s">
        <v>443</v>
      </c>
      <c r="V4" s="196" t="s">
        <v>444</v>
      </c>
      <c r="W4" s="205" t="s">
        <v>592</v>
      </c>
      <c r="X4" s="196" t="s">
        <v>447</v>
      </c>
      <c r="Y4" s="205" t="s">
        <v>446</v>
      </c>
      <c r="Z4" s="196" t="s">
        <v>490</v>
      </c>
      <c r="AA4" s="196" t="s">
        <v>449</v>
      </c>
      <c r="AB4" s="196" t="s">
        <v>451</v>
      </c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</row>
    <row r="5" s="177" customFormat="1" ht="44" customHeight="1" spans="1:231">
      <c r="A5" s="235"/>
      <c r="B5" s="235"/>
      <c r="C5" s="236"/>
      <c r="D5" s="236"/>
      <c r="E5" s="236"/>
      <c r="F5" s="236"/>
      <c r="G5" s="237"/>
      <c r="H5" s="237"/>
      <c r="I5" s="237"/>
      <c r="J5" s="237"/>
      <c r="K5" s="237"/>
      <c r="L5" s="237"/>
      <c r="M5" s="237"/>
      <c r="N5" s="235"/>
      <c r="O5" s="237"/>
      <c r="P5" s="196"/>
      <c r="Q5" s="196"/>
      <c r="R5" s="196"/>
      <c r="S5" s="196"/>
      <c r="T5" s="196"/>
      <c r="U5" s="196"/>
      <c r="V5" s="196"/>
      <c r="W5" s="236"/>
      <c r="X5" s="196"/>
      <c r="Y5" s="236"/>
      <c r="Z5" s="196"/>
      <c r="AA5" s="196"/>
      <c r="AB5" s="196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</row>
    <row r="6" ht="23" customHeight="1" spans="1:231">
      <c r="A6" s="238" t="s">
        <v>167</v>
      </c>
      <c r="B6" s="239">
        <f>SUM(B7:B21)</f>
        <v>17542</v>
      </c>
      <c r="C6" s="239">
        <f>SUM(C7:C21)</f>
        <v>16503</v>
      </c>
      <c r="D6" s="239">
        <f>SUM(D7:D21)</f>
        <v>12433</v>
      </c>
      <c r="E6" s="239">
        <f t="shared" ref="E6:AB6" si="0">SUM(E7:E21)</f>
        <v>1143</v>
      </c>
      <c r="F6" s="239">
        <f t="shared" si="0"/>
        <v>132</v>
      </c>
      <c r="G6" s="239">
        <f t="shared" si="0"/>
        <v>560</v>
      </c>
      <c r="H6" s="239">
        <f t="shared" si="0"/>
        <v>236</v>
      </c>
      <c r="I6" s="239">
        <f t="shared" si="0"/>
        <v>179</v>
      </c>
      <c r="J6" s="239">
        <f t="shared" si="0"/>
        <v>33</v>
      </c>
      <c r="K6" s="239">
        <f t="shared" si="0"/>
        <v>20</v>
      </c>
      <c r="L6" s="239">
        <f t="shared" si="0"/>
        <v>290</v>
      </c>
      <c r="M6" s="239">
        <f t="shared" si="0"/>
        <v>1477</v>
      </c>
      <c r="N6" s="239">
        <f t="shared" si="0"/>
        <v>4</v>
      </c>
      <c r="O6" s="239">
        <f t="shared" si="0"/>
        <v>4</v>
      </c>
      <c r="P6" s="239">
        <f t="shared" si="0"/>
        <v>1035</v>
      </c>
      <c r="Q6" s="239">
        <f t="shared" si="0"/>
        <v>497</v>
      </c>
      <c r="R6" s="239">
        <f t="shared" si="0"/>
        <v>12</v>
      </c>
      <c r="S6" s="239">
        <f t="shared" si="0"/>
        <v>239</v>
      </c>
      <c r="T6" s="239">
        <f t="shared" si="0"/>
        <v>1</v>
      </c>
      <c r="U6" s="239">
        <f t="shared" si="0"/>
        <v>2</v>
      </c>
      <c r="V6" s="239">
        <f t="shared" si="0"/>
        <v>5</v>
      </c>
      <c r="W6" s="239">
        <f t="shared" si="0"/>
        <v>3</v>
      </c>
      <c r="X6" s="239">
        <f t="shared" si="0"/>
        <v>7</v>
      </c>
      <c r="Y6" s="239">
        <f t="shared" si="0"/>
        <v>33</v>
      </c>
      <c r="Z6" s="239">
        <f t="shared" si="0"/>
        <v>88</v>
      </c>
      <c r="AA6" s="239">
        <f t="shared" si="0"/>
        <v>105</v>
      </c>
      <c r="AB6" s="254">
        <f t="shared" si="0"/>
        <v>43</v>
      </c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</row>
    <row r="7" ht="23" customHeight="1" spans="1:231">
      <c r="A7" s="240" t="s">
        <v>168</v>
      </c>
      <c r="B7" s="239">
        <f>C7+N7+P7</f>
        <v>3520</v>
      </c>
      <c r="C7" s="239">
        <f t="shared" ref="C7:C21" si="1">SUM(D7:M7)</f>
        <v>3055</v>
      </c>
      <c r="D7" s="241">
        <f>884+114</f>
        <v>998</v>
      </c>
      <c r="E7" s="241">
        <f>575</f>
        <v>575</v>
      </c>
      <c r="F7" s="241">
        <v>63</v>
      </c>
      <c r="G7" s="241">
        <v>267</v>
      </c>
      <c r="H7" s="241">
        <v>114</v>
      </c>
      <c r="I7" s="241">
        <v>96</v>
      </c>
      <c r="J7" s="241">
        <v>13</v>
      </c>
      <c r="K7" s="241">
        <v>7</v>
      </c>
      <c r="L7" s="241">
        <v>152</v>
      </c>
      <c r="M7" s="241">
        <v>770</v>
      </c>
      <c r="N7" s="239">
        <f t="shared" ref="N7:N21" si="2">SUM(O7:O7)</f>
        <v>1</v>
      </c>
      <c r="O7" s="241">
        <v>1</v>
      </c>
      <c r="P7" s="198">
        <f>SUM(Q7:AB7)</f>
        <v>464</v>
      </c>
      <c r="Q7" s="198">
        <v>191</v>
      </c>
      <c r="R7" s="198">
        <v>12</v>
      </c>
      <c r="S7" s="198">
        <v>110</v>
      </c>
      <c r="T7" s="198"/>
      <c r="U7" s="198">
        <v>1</v>
      </c>
      <c r="V7" s="198">
        <v>3</v>
      </c>
      <c r="W7" s="242"/>
      <c r="X7" s="242">
        <v>7</v>
      </c>
      <c r="Y7" s="242">
        <v>5</v>
      </c>
      <c r="Z7" s="242">
        <v>73</v>
      </c>
      <c r="AA7" s="198">
        <v>53</v>
      </c>
      <c r="AB7" s="198">
        <v>9</v>
      </c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  <c r="EG7" s="256"/>
      <c r="EH7" s="256"/>
      <c r="EI7" s="256"/>
      <c r="EJ7" s="256"/>
      <c r="EK7" s="256"/>
      <c r="EL7" s="256"/>
      <c r="EM7" s="256"/>
      <c r="EN7" s="256"/>
      <c r="EO7" s="256"/>
      <c r="EP7" s="256"/>
      <c r="EQ7" s="256"/>
      <c r="ER7" s="256"/>
      <c r="ES7" s="256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6"/>
      <c r="FF7" s="256"/>
      <c r="FG7" s="256"/>
      <c r="FH7" s="256"/>
      <c r="FI7" s="256"/>
      <c r="FJ7" s="256"/>
      <c r="FK7" s="256"/>
      <c r="FL7" s="256"/>
      <c r="FM7" s="256"/>
      <c r="FN7" s="256"/>
      <c r="FO7" s="256"/>
      <c r="FP7" s="256"/>
      <c r="FQ7" s="256"/>
      <c r="FR7" s="256"/>
      <c r="FS7" s="256"/>
      <c r="FT7" s="256"/>
      <c r="FU7" s="256"/>
      <c r="FV7" s="256"/>
      <c r="FW7" s="256"/>
      <c r="FX7" s="256"/>
      <c r="FY7" s="256"/>
      <c r="FZ7" s="256"/>
      <c r="GA7" s="256"/>
      <c r="GB7" s="256"/>
      <c r="GC7" s="256"/>
      <c r="GD7" s="256"/>
      <c r="GE7" s="256"/>
      <c r="GF7" s="256"/>
      <c r="GG7" s="256"/>
      <c r="GH7" s="256"/>
      <c r="GI7" s="256"/>
      <c r="GJ7" s="256"/>
      <c r="GK7" s="256"/>
      <c r="GL7" s="256"/>
      <c r="GM7" s="256"/>
      <c r="GN7" s="256"/>
      <c r="GO7" s="256"/>
      <c r="GP7" s="256"/>
      <c r="GQ7" s="256"/>
      <c r="GR7" s="256"/>
      <c r="GS7" s="256"/>
      <c r="GT7" s="256"/>
      <c r="GU7" s="256"/>
      <c r="GV7" s="256"/>
      <c r="GW7" s="256"/>
      <c r="GX7" s="256"/>
      <c r="GY7" s="256"/>
      <c r="GZ7" s="256"/>
      <c r="HA7" s="256"/>
      <c r="HB7" s="256"/>
      <c r="HC7" s="256"/>
      <c r="HD7" s="256"/>
      <c r="HE7" s="256"/>
      <c r="HF7" s="256"/>
      <c r="HG7" s="256"/>
      <c r="HH7" s="256"/>
      <c r="HI7" s="256"/>
      <c r="HJ7" s="256"/>
      <c r="HK7" s="256"/>
      <c r="HL7" s="256"/>
      <c r="HM7" s="256"/>
      <c r="HN7" s="256"/>
      <c r="HO7" s="256"/>
      <c r="HP7" s="256"/>
      <c r="HQ7" s="256"/>
      <c r="HR7" s="256"/>
      <c r="HS7" s="256"/>
      <c r="HT7" s="256"/>
      <c r="HU7" s="256"/>
      <c r="HV7" s="256"/>
      <c r="HW7" s="256"/>
    </row>
    <row r="8" ht="23" customHeight="1" spans="1:231">
      <c r="A8" s="240" t="s">
        <v>207</v>
      </c>
      <c r="B8" s="239">
        <f t="shared" ref="B8:B21" si="3">C8+N8+P8</f>
        <v>0</v>
      </c>
      <c r="C8" s="239">
        <f t="shared" si="1"/>
        <v>0</v>
      </c>
      <c r="D8" s="242"/>
      <c r="E8" s="242"/>
      <c r="F8" s="242"/>
      <c r="G8" s="242"/>
      <c r="H8" s="242"/>
      <c r="I8" s="242"/>
      <c r="J8" s="242"/>
      <c r="K8" s="242"/>
      <c r="L8" s="242"/>
      <c r="M8" s="198"/>
      <c r="N8" s="239">
        <f t="shared" si="2"/>
        <v>0</v>
      </c>
      <c r="O8" s="242"/>
      <c r="P8" s="198">
        <f t="shared" ref="P8:P21" si="4">SUM(Q8:AB8)</f>
        <v>0</v>
      </c>
      <c r="Q8" s="198"/>
      <c r="R8" s="198"/>
      <c r="S8" s="198"/>
      <c r="T8" s="198"/>
      <c r="U8" s="198"/>
      <c r="V8" s="198"/>
      <c r="W8" s="242"/>
      <c r="X8" s="242"/>
      <c r="Y8" s="242"/>
      <c r="Z8" s="242"/>
      <c r="AA8" s="198"/>
      <c r="AB8" s="198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</row>
    <row r="9" ht="23" customHeight="1" spans="1:231">
      <c r="A9" s="240" t="s">
        <v>211</v>
      </c>
      <c r="B9" s="239">
        <f t="shared" si="3"/>
        <v>2633</v>
      </c>
      <c r="C9" s="239">
        <f t="shared" si="1"/>
        <v>2350</v>
      </c>
      <c r="D9" s="241">
        <v>1202</v>
      </c>
      <c r="E9" s="241">
        <v>274</v>
      </c>
      <c r="F9" s="241">
        <v>37</v>
      </c>
      <c r="G9" s="241">
        <v>161</v>
      </c>
      <c r="H9" s="241">
        <v>65</v>
      </c>
      <c r="I9" s="241">
        <v>39</v>
      </c>
      <c r="J9" s="241">
        <v>11</v>
      </c>
      <c r="K9" s="241">
        <v>4</v>
      </c>
      <c r="L9" s="241">
        <v>68</v>
      </c>
      <c r="M9" s="241">
        <v>489</v>
      </c>
      <c r="N9" s="239">
        <f t="shared" si="2"/>
        <v>3</v>
      </c>
      <c r="O9" s="242">
        <v>3</v>
      </c>
      <c r="P9" s="198">
        <f t="shared" si="4"/>
        <v>280</v>
      </c>
      <c r="Q9" s="198">
        <v>146</v>
      </c>
      <c r="R9" s="198"/>
      <c r="S9" s="198">
        <v>72</v>
      </c>
      <c r="T9" s="198"/>
      <c r="U9" s="198"/>
      <c r="V9" s="198">
        <v>2</v>
      </c>
      <c r="W9" s="242">
        <v>3</v>
      </c>
      <c r="X9" s="242"/>
      <c r="Y9" s="242">
        <v>7</v>
      </c>
      <c r="Z9" s="242"/>
      <c r="AA9" s="198">
        <v>40</v>
      </c>
      <c r="AB9" s="198">
        <v>10</v>
      </c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</row>
    <row r="10" ht="23" customHeight="1" spans="1:231">
      <c r="A10" s="240" t="s">
        <v>225</v>
      </c>
      <c r="B10" s="239">
        <f t="shared" si="3"/>
        <v>9235</v>
      </c>
      <c r="C10" s="239">
        <f t="shared" si="1"/>
        <v>9217</v>
      </c>
      <c r="D10" s="241">
        <v>9182</v>
      </c>
      <c r="E10" s="241">
        <v>16</v>
      </c>
      <c r="F10" s="241">
        <v>2</v>
      </c>
      <c r="G10" s="241">
        <v>2</v>
      </c>
      <c r="H10" s="241">
        <v>1</v>
      </c>
      <c r="I10" s="241">
        <v>4</v>
      </c>
      <c r="J10" s="241">
        <v>2</v>
      </c>
      <c r="K10" s="241">
        <v>2</v>
      </c>
      <c r="L10" s="241">
        <v>4</v>
      </c>
      <c r="M10" s="241">
        <v>2</v>
      </c>
      <c r="N10" s="239">
        <f t="shared" si="2"/>
        <v>0</v>
      </c>
      <c r="O10" s="241"/>
      <c r="P10" s="198">
        <f t="shared" si="4"/>
        <v>18</v>
      </c>
      <c r="Q10" s="198">
        <v>13</v>
      </c>
      <c r="R10" s="198"/>
      <c r="S10" s="198">
        <v>4</v>
      </c>
      <c r="T10" s="198"/>
      <c r="U10" s="198"/>
      <c r="V10" s="198"/>
      <c r="W10" s="242"/>
      <c r="X10" s="242"/>
      <c r="Y10" s="242"/>
      <c r="Z10" s="242"/>
      <c r="AA10" s="198"/>
      <c r="AB10" s="198">
        <v>1</v>
      </c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</row>
    <row r="11" ht="23" customHeight="1" spans="1:231">
      <c r="A11" s="240" t="s">
        <v>241</v>
      </c>
      <c r="B11" s="239">
        <f t="shared" si="3"/>
        <v>0</v>
      </c>
      <c r="C11" s="239">
        <f t="shared" si="1"/>
        <v>0</v>
      </c>
      <c r="D11" s="242"/>
      <c r="E11" s="242"/>
      <c r="F11" s="242"/>
      <c r="G11" s="242"/>
      <c r="H11" s="242"/>
      <c r="I11" s="242"/>
      <c r="J11" s="242"/>
      <c r="K11" s="242"/>
      <c r="L11" s="242"/>
      <c r="M11" s="198"/>
      <c r="N11" s="239">
        <f t="shared" si="2"/>
        <v>0</v>
      </c>
      <c r="O11" s="242"/>
      <c r="P11" s="198">
        <f t="shared" si="4"/>
        <v>0</v>
      </c>
      <c r="Q11" s="198"/>
      <c r="R11" s="198"/>
      <c r="S11" s="198"/>
      <c r="T11" s="198"/>
      <c r="U11" s="198"/>
      <c r="V11" s="198"/>
      <c r="W11" s="242"/>
      <c r="X11" s="242"/>
      <c r="Y11" s="242"/>
      <c r="Z11" s="242"/>
      <c r="AA11" s="198"/>
      <c r="AB11" s="198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</row>
    <row r="12" ht="23" customHeight="1" spans="1:231">
      <c r="A12" s="240" t="s">
        <v>244</v>
      </c>
      <c r="B12" s="239">
        <f t="shared" si="3"/>
        <v>3</v>
      </c>
      <c r="C12" s="239">
        <f t="shared" si="1"/>
        <v>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198"/>
      <c r="N12" s="239">
        <f t="shared" si="2"/>
        <v>0</v>
      </c>
      <c r="O12" s="242"/>
      <c r="P12" s="198">
        <f t="shared" si="4"/>
        <v>3</v>
      </c>
      <c r="Q12" s="198">
        <v>3</v>
      </c>
      <c r="R12" s="198"/>
      <c r="S12" s="198"/>
      <c r="T12" s="198"/>
      <c r="U12" s="198"/>
      <c r="V12" s="198"/>
      <c r="W12" s="242"/>
      <c r="X12" s="242"/>
      <c r="Y12" s="242"/>
      <c r="Z12" s="242"/>
      <c r="AA12" s="198"/>
      <c r="AB12" s="198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</row>
    <row r="13" ht="23" customHeight="1" spans="1:231">
      <c r="A13" s="240" t="s">
        <v>257</v>
      </c>
      <c r="B13" s="239">
        <f t="shared" si="3"/>
        <v>152</v>
      </c>
      <c r="C13" s="239">
        <v>130</v>
      </c>
      <c r="D13" s="241">
        <v>50</v>
      </c>
      <c r="E13" s="241">
        <v>35</v>
      </c>
      <c r="F13" s="241">
        <v>4</v>
      </c>
      <c r="G13" s="241">
        <v>17</v>
      </c>
      <c r="H13" s="241">
        <v>6</v>
      </c>
      <c r="I13" s="241">
        <v>5</v>
      </c>
      <c r="J13" s="241">
        <v>1</v>
      </c>
      <c r="K13" s="241">
        <v>1</v>
      </c>
      <c r="L13" s="241">
        <v>9</v>
      </c>
      <c r="M13" s="241">
        <v>2</v>
      </c>
      <c r="N13" s="239">
        <f t="shared" si="2"/>
        <v>0</v>
      </c>
      <c r="O13" s="241"/>
      <c r="P13" s="198">
        <v>22</v>
      </c>
      <c r="Q13" s="198">
        <v>17</v>
      </c>
      <c r="R13" s="198"/>
      <c r="S13" s="198">
        <v>5</v>
      </c>
      <c r="T13" s="198"/>
      <c r="U13" s="198"/>
      <c r="V13" s="198"/>
      <c r="W13" s="242"/>
      <c r="X13" s="242"/>
      <c r="Y13" s="242"/>
      <c r="Z13" s="242"/>
      <c r="AA13" s="198"/>
      <c r="AB13" s="198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</row>
    <row r="14" ht="23" customHeight="1" spans="1:231">
      <c r="A14" s="240" t="s">
        <v>306</v>
      </c>
      <c r="B14" s="239">
        <f t="shared" si="3"/>
        <v>722</v>
      </c>
      <c r="C14" s="239">
        <f t="shared" si="1"/>
        <v>649</v>
      </c>
      <c r="D14" s="241">
        <v>605</v>
      </c>
      <c r="E14" s="241">
        <v>18</v>
      </c>
      <c r="F14" s="241">
        <v>2</v>
      </c>
      <c r="G14" s="241">
        <v>5</v>
      </c>
      <c r="H14" s="241">
        <v>3</v>
      </c>
      <c r="I14" s="241">
        <v>5</v>
      </c>
      <c r="J14" s="241">
        <v>1</v>
      </c>
      <c r="K14" s="241">
        <v>4</v>
      </c>
      <c r="L14" s="241">
        <v>4</v>
      </c>
      <c r="M14" s="241">
        <v>2</v>
      </c>
      <c r="N14" s="239">
        <f t="shared" si="2"/>
        <v>0</v>
      </c>
      <c r="O14" s="241">
        <v>0</v>
      </c>
      <c r="P14" s="198">
        <f t="shared" si="4"/>
        <v>73</v>
      </c>
      <c r="Q14" s="198">
        <f>63-14-6+10</f>
        <v>53</v>
      </c>
      <c r="R14" s="198"/>
      <c r="S14" s="198">
        <v>4</v>
      </c>
      <c r="T14" s="198">
        <v>1</v>
      </c>
      <c r="U14" s="198">
        <v>1</v>
      </c>
      <c r="V14" s="198"/>
      <c r="W14" s="242"/>
      <c r="X14" s="242"/>
      <c r="Y14" s="242">
        <v>4</v>
      </c>
      <c r="Z14" s="242"/>
      <c r="AA14" s="198">
        <v>10</v>
      </c>
      <c r="AB14" s="198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</row>
    <row r="15" ht="23" customHeight="1" spans="1:231">
      <c r="A15" s="240" t="s">
        <v>331</v>
      </c>
      <c r="B15" s="239">
        <f t="shared" si="3"/>
        <v>0</v>
      </c>
      <c r="C15" s="239">
        <f t="shared" si="1"/>
        <v>0</v>
      </c>
      <c r="D15" s="242"/>
      <c r="E15" s="242"/>
      <c r="F15" s="242"/>
      <c r="G15" s="242"/>
      <c r="H15" s="242"/>
      <c r="I15" s="242"/>
      <c r="J15" s="242"/>
      <c r="K15" s="242"/>
      <c r="L15" s="242"/>
      <c r="M15" s="198"/>
      <c r="N15" s="239">
        <f t="shared" si="2"/>
        <v>0</v>
      </c>
      <c r="O15" s="241"/>
      <c r="P15" s="198">
        <f t="shared" si="4"/>
        <v>0</v>
      </c>
      <c r="Q15" s="198"/>
      <c r="R15" s="198"/>
      <c r="S15" s="198"/>
      <c r="T15" s="198"/>
      <c r="U15" s="198"/>
      <c r="V15" s="198"/>
      <c r="W15" s="242"/>
      <c r="X15" s="242"/>
      <c r="Y15" s="242"/>
      <c r="Z15" s="242"/>
      <c r="AA15" s="198"/>
      <c r="AB15" s="198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</row>
    <row r="16" ht="23" customHeight="1" spans="1:231">
      <c r="A16" s="240" t="s">
        <v>341</v>
      </c>
      <c r="B16" s="239">
        <f t="shared" si="3"/>
        <v>667</v>
      </c>
      <c r="C16" s="239">
        <f t="shared" si="1"/>
        <v>578</v>
      </c>
      <c r="D16" s="241">
        <v>134</v>
      </c>
      <c r="E16" s="241">
        <v>111</v>
      </c>
      <c r="F16" s="241">
        <v>10</v>
      </c>
      <c r="G16" s="241">
        <v>54</v>
      </c>
      <c r="H16" s="241">
        <v>22</v>
      </c>
      <c r="I16" s="241">
        <v>14</v>
      </c>
      <c r="J16" s="241">
        <v>3</v>
      </c>
      <c r="K16" s="241">
        <v>1</v>
      </c>
      <c r="L16" s="241">
        <v>26</v>
      </c>
      <c r="M16" s="241">
        <v>203</v>
      </c>
      <c r="N16" s="239">
        <f t="shared" si="2"/>
        <v>0</v>
      </c>
      <c r="O16" s="241"/>
      <c r="P16" s="198">
        <f t="shared" si="4"/>
        <v>89</v>
      </c>
      <c r="Q16" s="198">
        <v>38</v>
      </c>
      <c r="R16" s="198"/>
      <c r="S16" s="198">
        <v>29</v>
      </c>
      <c r="T16" s="198"/>
      <c r="U16" s="198"/>
      <c r="V16" s="198"/>
      <c r="W16" s="242"/>
      <c r="X16" s="242"/>
      <c r="Y16" s="242">
        <v>7</v>
      </c>
      <c r="Z16" s="242">
        <v>13</v>
      </c>
      <c r="AA16" s="198">
        <v>2</v>
      </c>
      <c r="AB16" s="198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</row>
    <row r="17" ht="23" customHeight="1" spans="1:231">
      <c r="A17" s="240" t="s">
        <v>352</v>
      </c>
      <c r="B17" s="239">
        <f t="shared" si="3"/>
        <v>200</v>
      </c>
      <c r="C17" s="239">
        <f t="shared" si="1"/>
        <v>169</v>
      </c>
      <c r="D17" s="241">
        <v>137</v>
      </c>
      <c r="E17" s="241">
        <v>11</v>
      </c>
      <c r="F17" s="241">
        <v>4</v>
      </c>
      <c r="G17" s="241">
        <v>5</v>
      </c>
      <c r="H17" s="241">
        <v>5</v>
      </c>
      <c r="I17" s="241">
        <v>4</v>
      </c>
      <c r="J17" s="241"/>
      <c r="K17" s="241"/>
      <c r="L17" s="241">
        <v>3</v>
      </c>
      <c r="M17" s="241">
        <v>0</v>
      </c>
      <c r="N17" s="239">
        <f t="shared" si="2"/>
        <v>0</v>
      </c>
      <c r="O17" s="241"/>
      <c r="P17" s="198">
        <f t="shared" si="4"/>
        <v>31</v>
      </c>
      <c r="Q17" s="198">
        <v>4</v>
      </c>
      <c r="R17" s="198"/>
      <c r="S17" s="198">
        <v>3</v>
      </c>
      <c r="T17" s="198"/>
      <c r="U17" s="198"/>
      <c r="V17" s="198"/>
      <c r="W17" s="242"/>
      <c r="X17" s="242"/>
      <c r="Y17" s="242"/>
      <c r="Z17" s="242">
        <v>2</v>
      </c>
      <c r="AA17" s="198"/>
      <c r="AB17" s="198">
        <v>22</v>
      </c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</row>
    <row r="18" ht="23" customHeight="1" spans="1:231">
      <c r="A18" s="240" t="s">
        <v>382</v>
      </c>
      <c r="B18" s="239">
        <f t="shared" si="3"/>
        <v>0</v>
      </c>
      <c r="C18" s="239">
        <f t="shared" si="1"/>
        <v>0</v>
      </c>
      <c r="D18" s="242"/>
      <c r="E18" s="242"/>
      <c r="F18" s="242"/>
      <c r="G18" s="242"/>
      <c r="H18" s="242"/>
      <c r="I18" s="242"/>
      <c r="J18" s="242"/>
      <c r="K18" s="242"/>
      <c r="L18" s="242"/>
      <c r="M18" s="198"/>
      <c r="N18" s="239"/>
      <c r="O18" s="198"/>
      <c r="P18" s="198">
        <f t="shared" si="4"/>
        <v>0</v>
      </c>
      <c r="Q18" s="198"/>
      <c r="R18" s="198"/>
      <c r="S18" s="198"/>
      <c r="T18" s="198"/>
      <c r="U18" s="198"/>
      <c r="V18" s="198"/>
      <c r="W18" s="242"/>
      <c r="X18" s="242"/>
      <c r="Y18" s="242"/>
      <c r="Z18" s="242"/>
      <c r="AA18" s="198"/>
      <c r="AB18" s="198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</row>
    <row r="19" ht="23" customHeight="1" spans="1:231">
      <c r="A19" s="240" t="s">
        <v>385</v>
      </c>
      <c r="B19" s="239">
        <f t="shared" si="3"/>
        <v>81</v>
      </c>
      <c r="C19" s="239">
        <f t="shared" si="1"/>
        <v>66</v>
      </c>
      <c r="D19" s="242">
        <v>25</v>
      </c>
      <c r="E19" s="242">
        <v>19</v>
      </c>
      <c r="F19" s="242">
        <v>2</v>
      </c>
      <c r="G19" s="242">
        <v>8</v>
      </c>
      <c r="H19" s="242">
        <v>3</v>
      </c>
      <c r="I19" s="242">
        <v>2</v>
      </c>
      <c r="J19" s="242">
        <v>1</v>
      </c>
      <c r="K19" s="242"/>
      <c r="L19" s="242">
        <v>5</v>
      </c>
      <c r="M19" s="198">
        <v>1</v>
      </c>
      <c r="N19" s="239">
        <f t="shared" si="2"/>
        <v>0</v>
      </c>
      <c r="O19" s="198"/>
      <c r="P19" s="198">
        <f t="shared" si="4"/>
        <v>15</v>
      </c>
      <c r="Q19" s="198">
        <v>10</v>
      </c>
      <c r="R19" s="198"/>
      <c r="S19" s="198">
        <v>5</v>
      </c>
      <c r="T19" s="198"/>
      <c r="U19" s="198"/>
      <c r="V19" s="198"/>
      <c r="W19" s="242"/>
      <c r="X19" s="242"/>
      <c r="Y19" s="242"/>
      <c r="Z19" s="242"/>
      <c r="AA19" s="198"/>
      <c r="AB19" s="198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</row>
    <row r="20" ht="23" customHeight="1" spans="1:231">
      <c r="A20" s="240" t="s">
        <v>396</v>
      </c>
      <c r="B20" s="239">
        <f t="shared" si="3"/>
        <v>36</v>
      </c>
      <c r="C20" s="239">
        <f t="shared" si="1"/>
        <v>30</v>
      </c>
      <c r="D20" s="241">
        <v>10</v>
      </c>
      <c r="E20" s="241">
        <v>8</v>
      </c>
      <c r="F20" s="241">
        <v>1</v>
      </c>
      <c r="G20" s="241">
        <v>5</v>
      </c>
      <c r="H20" s="241">
        <v>2</v>
      </c>
      <c r="I20" s="241">
        <v>1</v>
      </c>
      <c r="J20" s="241"/>
      <c r="K20" s="241"/>
      <c r="L20" s="241">
        <v>2</v>
      </c>
      <c r="M20" s="241">
        <v>1</v>
      </c>
      <c r="N20" s="239">
        <f t="shared" si="2"/>
        <v>0</v>
      </c>
      <c r="O20" s="251"/>
      <c r="P20" s="198">
        <f t="shared" si="4"/>
        <v>6</v>
      </c>
      <c r="Q20" s="198">
        <v>4</v>
      </c>
      <c r="R20" s="198"/>
      <c r="S20" s="198">
        <v>2</v>
      </c>
      <c r="T20" s="198"/>
      <c r="U20" s="198"/>
      <c r="V20" s="198"/>
      <c r="W20" s="242"/>
      <c r="X20" s="242"/>
      <c r="Y20" s="242"/>
      <c r="Z20" s="242"/>
      <c r="AA20" s="198"/>
      <c r="AB20" s="198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</row>
    <row r="21" ht="23" customHeight="1" spans="1:231">
      <c r="A21" s="240" t="s">
        <v>399</v>
      </c>
      <c r="B21" s="239">
        <f t="shared" si="3"/>
        <v>293</v>
      </c>
      <c r="C21" s="239">
        <f t="shared" si="1"/>
        <v>259</v>
      </c>
      <c r="D21" s="241">
        <v>90</v>
      </c>
      <c r="E21" s="241">
        <v>76</v>
      </c>
      <c r="F21" s="241">
        <v>7</v>
      </c>
      <c r="G21" s="241">
        <v>36</v>
      </c>
      <c r="H21" s="241">
        <v>15</v>
      </c>
      <c r="I21" s="241">
        <v>9</v>
      </c>
      <c r="J21" s="241">
        <v>1</v>
      </c>
      <c r="K21" s="241">
        <v>1</v>
      </c>
      <c r="L21" s="241">
        <v>17</v>
      </c>
      <c r="M21" s="241">
        <v>7</v>
      </c>
      <c r="N21" s="239">
        <f t="shared" si="2"/>
        <v>0</v>
      </c>
      <c r="O21" s="242"/>
      <c r="P21" s="198">
        <f t="shared" si="4"/>
        <v>34</v>
      </c>
      <c r="Q21" s="198">
        <v>18</v>
      </c>
      <c r="R21" s="198"/>
      <c r="S21" s="198">
        <v>5</v>
      </c>
      <c r="T21" s="198"/>
      <c r="U21" s="198"/>
      <c r="V21" s="198"/>
      <c r="W21" s="242"/>
      <c r="X21" s="242"/>
      <c r="Y21" s="242">
        <v>10</v>
      </c>
      <c r="Z21" s="242"/>
      <c r="AA21" s="198"/>
      <c r="AB21" s="198">
        <v>1</v>
      </c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</row>
    <row r="22" spans="2:28"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</row>
    <row r="23" spans="2:28"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</row>
    <row r="24" spans="2:28"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</row>
    <row r="25" spans="2:28"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</row>
    <row r="26" spans="2:28"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</row>
    <row r="27" spans="2:28"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</row>
    <row r="28" spans="2:28"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</row>
    <row r="29" spans="2:28"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</row>
    <row r="30" spans="2:28"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</row>
    <row r="31" spans="2:28"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</row>
    <row r="32" spans="2:28"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</row>
    <row r="33" spans="2:28"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</row>
    <row r="34" spans="2:28"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</row>
    <row r="35" spans="2:28"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</row>
    <row r="36" spans="2:28"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</row>
    <row r="37" spans="2:28"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</row>
    <row r="38" spans="2:28"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</row>
    <row r="39" spans="2:28"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</row>
    <row r="40" spans="2:28"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</row>
    <row r="41" spans="2:28"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</row>
    <row r="42" spans="2:28"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</row>
    <row r="43" spans="2:28"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</row>
    <row r="44" spans="2:27"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2:27"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  <row r="46" spans="2:27"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</row>
    <row r="47" spans="2:27"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</row>
    <row r="48" spans="2:27"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</row>
    <row r="49" spans="2:27"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</row>
    <row r="50" spans="2:27"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</row>
    <row r="51" spans="2:27"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</row>
    <row r="52" spans="2:27"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</row>
    <row r="53" spans="2:27"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</row>
    <row r="54" spans="2:27"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</row>
    <row r="55" spans="2:27"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</row>
    <row r="56" spans="2:27"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</row>
    <row r="57" spans="2:27"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</row>
    <row r="58" spans="2:27"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</row>
    <row r="59" spans="2:27"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</row>
  </sheetData>
  <mergeCells count="33">
    <mergeCell ref="A1:AB1"/>
    <mergeCell ref="AA2:AB2"/>
    <mergeCell ref="C3:M3"/>
    <mergeCell ref="N3:O3"/>
    <mergeCell ref="P3:AB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</mergeCells>
  <printOptions horizontalCentered="1"/>
  <pageMargins left="0.159027777777778" right="0.159027777777778" top="0.788888888888889" bottom="0.788888888888889" header="0.509027777777778" footer="0.509027777777778"/>
  <pageSetup paperSize="9" scale="9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5"/>
  <sheetViews>
    <sheetView showZeros="0" topLeftCell="C1" workbookViewId="0">
      <pane ySplit="4" topLeftCell="A185" activePane="bottomLeft" state="frozenSplit"/>
      <selection/>
      <selection pane="bottomLeft" activeCell="G190" sqref="G190"/>
    </sheetView>
  </sheetViews>
  <sheetFormatPr defaultColWidth="9" defaultRowHeight="12" outlineLevelCol="3"/>
  <cols>
    <col min="1" max="1" width="40" style="181" customWidth="1"/>
    <col min="2" max="2" width="40.0833333333333" style="274" customWidth="1"/>
    <col min="3" max="3" width="41.25" style="181" customWidth="1"/>
    <col min="4" max="4" width="38.125" style="181" customWidth="1"/>
    <col min="5" max="16384" width="9" style="181"/>
  </cols>
  <sheetData>
    <row r="1" ht="33.75" customHeight="1" spans="1:4">
      <c r="A1" s="275" t="s">
        <v>504</v>
      </c>
      <c r="B1" s="275"/>
      <c r="C1" s="276" t="s">
        <v>593</v>
      </c>
      <c r="D1" s="276"/>
    </row>
    <row r="2" s="271" customFormat="1" ht="20" customHeight="1" spans="1:4">
      <c r="A2" s="183" t="s">
        <v>162</v>
      </c>
      <c r="B2" s="277" t="s">
        <v>52</v>
      </c>
      <c r="C2" s="183" t="s">
        <v>594</v>
      </c>
      <c r="D2" s="277" t="s">
        <v>52</v>
      </c>
    </row>
    <row r="3" s="272" customFormat="1" ht="19" customHeight="1" spans="1:4">
      <c r="A3" s="278" t="s">
        <v>165</v>
      </c>
      <c r="B3" s="279" t="s">
        <v>166</v>
      </c>
      <c r="C3" s="278" t="s">
        <v>165</v>
      </c>
      <c r="D3" s="280" t="s">
        <v>506</v>
      </c>
    </row>
    <row r="4" s="273" customFormat="1" ht="15" customHeight="1" spans="1:4">
      <c r="A4" s="278" t="s">
        <v>167</v>
      </c>
      <c r="B4" s="281">
        <f>SUM(B5,B51,B55,B73,B88,B91,B102,B150,B175,B182,B194,B227,B230,B244,B248,B256,B259,B262,B263)</f>
        <v>17542.09399425</v>
      </c>
      <c r="C4" s="278" t="s">
        <v>167</v>
      </c>
      <c r="D4" s="282">
        <f>SUM(D5,D51,D55,D73,D88,D91,D102,D150,D175,D182,D194,D227,D230,D244,D248,D256,D259,D262,D263)</f>
        <v>17542</v>
      </c>
    </row>
    <row r="5" s="273" customFormat="1" ht="15" customHeight="1" spans="1:4">
      <c r="A5" s="283" t="s">
        <v>168</v>
      </c>
      <c r="B5" s="281">
        <f>SUM(B6,B11,B14,B18,B22,B24,B27,B30,B34,B40,B43,B46,B49)</f>
        <v>3520.17935625</v>
      </c>
      <c r="C5" s="284" t="s">
        <v>168</v>
      </c>
      <c r="D5" s="282">
        <f>SUM(D6,D11,D14,D18,D22,D24,D27,D30,D34,D40,D43,D46,D49)</f>
        <v>3520</v>
      </c>
    </row>
    <row r="6" s="273" customFormat="1" ht="15" customHeight="1" spans="1:4">
      <c r="A6" s="283" t="s">
        <v>169</v>
      </c>
      <c r="B6" s="281">
        <f>B7+B8+B9+B10</f>
        <v>2136.00218225</v>
      </c>
      <c r="C6" s="284" t="s">
        <v>169</v>
      </c>
      <c r="D6" s="282">
        <f>D7+D8+D9+D10</f>
        <v>2136</v>
      </c>
    </row>
    <row r="7" s="273" customFormat="1" ht="15" customHeight="1" spans="1:4">
      <c r="A7" s="283" t="s">
        <v>170</v>
      </c>
      <c r="B7" s="281">
        <f>2085.31488725+14.513878</f>
        <v>2099.82876525</v>
      </c>
      <c r="C7" s="284" t="s">
        <v>170</v>
      </c>
      <c r="D7" s="282">
        <v>2100</v>
      </c>
    </row>
    <row r="8" s="273" customFormat="1" ht="15" customHeight="1" spans="1:4">
      <c r="A8" s="285" t="s">
        <v>171</v>
      </c>
      <c r="B8" s="281"/>
      <c r="C8" s="285" t="s">
        <v>171</v>
      </c>
      <c r="D8" s="282"/>
    </row>
    <row r="9" s="273" customFormat="1" ht="15" customHeight="1" spans="1:4">
      <c r="A9" s="283" t="s">
        <v>172</v>
      </c>
      <c r="B9" s="281">
        <v>36.173417</v>
      </c>
      <c r="C9" s="284" t="s">
        <v>172</v>
      </c>
      <c r="D9" s="282">
        <v>36</v>
      </c>
    </row>
    <row r="10" s="273" customFormat="1" ht="15" customHeight="1" spans="1:4">
      <c r="A10" s="285" t="s">
        <v>173</v>
      </c>
      <c r="B10" s="281"/>
      <c r="C10" s="285" t="s">
        <v>173</v>
      </c>
      <c r="D10" s="282"/>
    </row>
    <row r="11" s="273" customFormat="1" ht="15" customHeight="1" spans="1:4">
      <c r="A11" s="283" t="s">
        <v>174</v>
      </c>
      <c r="B11" s="281">
        <f>SUM(B12:B13)</f>
        <v>0</v>
      </c>
      <c r="C11" s="284" t="s">
        <v>174</v>
      </c>
      <c r="D11" s="282">
        <f>SUM(D12:D13)</f>
        <v>0</v>
      </c>
    </row>
    <row r="12" s="273" customFormat="1" ht="15" customHeight="1" spans="1:4">
      <c r="A12" s="283" t="s">
        <v>170</v>
      </c>
      <c r="B12" s="281"/>
      <c r="C12" s="284" t="s">
        <v>170</v>
      </c>
      <c r="D12" s="282"/>
    </row>
    <row r="13" s="273" customFormat="1" ht="15" customHeight="1" spans="1:4">
      <c r="A13" s="285" t="s">
        <v>175</v>
      </c>
      <c r="B13" s="281"/>
      <c r="C13" s="285" t="s">
        <v>175</v>
      </c>
      <c r="D13" s="282"/>
    </row>
    <row r="14" s="273" customFormat="1" ht="15" customHeight="1" spans="1:4">
      <c r="A14" s="283" t="s">
        <v>176</v>
      </c>
      <c r="B14" s="281">
        <f>B15+B16+B17</f>
        <v>55.255106</v>
      </c>
      <c r="C14" s="284" t="s">
        <v>176</v>
      </c>
      <c r="D14" s="282">
        <f>D15+D16+D17</f>
        <v>55</v>
      </c>
    </row>
    <row r="15" s="273" customFormat="1" ht="15" customHeight="1" spans="1:4">
      <c r="A15" s="283" t="s">
        <v>170</v>
      </c>
      <c r="B15" s="281">
        <v>55.255106</v>
      </c>
      <c r="C15" s="284" t="s">
        <v>170</v>
      </c>
      <c r="D15" s="282">
        <v>55</v>
      </c>
    </row>
    <row r="16" s="273" customFormat="1" ht="15" customHeight="1" spans="1:4">
      <c r="A16" s="285" t="s">
        <v>177</v>
      </c>
      <c r="B16" s="281"/>
      <c r="C16" s="285" t="s">
        <v>177</v>
      </c>
      <c r="D16" s="282"/>
    </row>
    <row r="17" s="273" customFormat="1" ht="15" customHeight="1" spans="1:4">
      <c r="A17" s="285" t="s">
        <v>178</v>
      </c>
      <c r="B17" s="281"/>
      <c r="C17" s="285" t="s">
        <v>178</v>
      </c>
      <c r="D17" s="282"/>
    </row>
    <row r="18" s="273" customFormat="1" ht="15" customHeight="1" spans="1:4">
      <c r="A18" s="283" t="s">
        <v>179</v>
      </c>
      <c r="B18" s="281">
        <f>SUM(B19:B21)</f>
        <v>368.531042</v>
      </c>
      <c r="C18" s="284" t="s">
        <v>179</v>
      </c>
      <c r="D18" s="282">
        <f>SUM(D19:D21)</f>
        <v>369</v>
      </c>
    </row>
    <row r="19" s="273" customFormat="1" ht="15" customHeight="1" spans="1:4">
      <c r="A19" s="283" t="s">
        <v>170</v>
      </c>
      <c r="B19" s="281">
        <v>368.531042</v>
      </c>
      <c r="C19" s="284" t="s">
        <v>170</v>
      </c>
      <c r="D19" s="282">
        <v>369</v>
      </c>
    </row>
    <row r="20" s="273" customFormat="1" ht="15" customHeight="1" spans="1:4">
      <c r="A20" s="285" t="s">
        <v>180</v>
      </c>
      <c r="B20" s="281"/>
      <c r="C20" s="285" t="s">
        <v>180</v>
      </c>
      <c r="D20" s="282"/>
    </row>
    <row r="21" s="273" customFormat="1" ht="15" customHeight="1" spans="1:4">
      <c r="A21" s="285" t="s">
        <v>182</v>
      </c>
      <c r="B21" s="281"/>
      <c r="C21" s="285" t="s">
        <v>182</v>
      </c>
      <c r="D21" s="282"/>
    </row>
    <row r="22" s="273" customFormat="1" ht="15" customHeight="1" spans="1:4">
      <c r="A22" s="283" t="s">
        <v>183</v>
      </c>
      <c r="B22" s="281">
        <f>B23</f>
        <v>0</v>
      </c>
      <c r="C22" s="284" t="s">
        <v>183</v>
      </c>
      <c r="D22" s="282">
        <f>D23</f>
        <v>0</v>
      </c>
    </row>
    <row r="23" s="273" customFormat="1" ht="15" customHeight="1" spans="1:4">
      <c r="A23" s="283" t="s">
        <v>184</v>
      </c>
      <c r="B23" s="281"/>
      <c r="C23" s="284" t="s">
        <v>507</v>
      </c>
      <c r="D23" s="282"/>
    </row>
    <row r="24" s="273" customFormat="1" ht="15" customHeight="1" spans="1:4">
      <c r="A24" s="283" t="s">
        <v>185</v>
      </c>
      <c r="B24" s="281">
        <f>SUM(B25:B26)</f>
        <v>0</v>
      </c>
      <c r="C24" s="284" t="s">
        <v>185</v>
      </c>
      <c r="D24" s="282">
        <f>SUM(D25:D26)</f>
        <v>0</v>
      </c>
    </row>
    <row r="25" s="273" customFormat="1" ht="15" customHeight="1" spans="1:4">
      <c r="A25" s="283" t="s">
        <v>186</v>
      </c>
      <c r="B25" s="281"/>
      <c r="C25" s="284" t="s">
        <v>508</v>
      </c>
      <c r="D25" s="282"/>
    </row>
    <row r="26" s="273" customFormat="1" ht="15" customHeight="1" spans="1:4">
      <c r="A26" s="283" t="s">
        <v>187</v>
      </c>
      <c r="B26" s="281"/>
      <c r="C26" s="284" t="s">
        <v>509</v>
      </c>
      <c r="D26" s="282"/>
    </row>
    <row r="27" s="273" customFormat="1" ht="15" customHeight="1" spans="1:4">
      <c r="A27" s="283" t="s">
        <v>188</v>
      </c>
      <c r="B27" s="281">
        <f>B28+B29</f>
        <v>48.282613</v>
      </c>
      <c r="C27" s="284" t="s">
        <v>188</v>
      </c>
      <c r="D27" s="282">
        <f>D28+D29</f>
        <v>48</v>
      </c>
    </row>
    <row r="28" s="273" customFormat="1" ht="15" customHeight="1" spans="1:4">
      <c r="A28" s="283" t="s">
        <v>170</v>
      </c>
      <c r="B28" s="281">
        <v>48.282613</v>
      </c>
      <c r="C28" s="284" t="s">
        <v>170</v>
      </c>
      <c r="D28" s="282">
        <v>48</v>
      </c>
    </row>
    <row r="29" s="273" customFormat="1" ht="15" customHeight="1" spans="1:4">
      <c r="A29" s="283" t="s">
        <v>189</v>
      </c>
      <c r="B29" s="281"/>
      <c r="C29" s="284" t="s">
        <v>510</v>
      </c>
      <c r="D29" s="282"/>
    </row>
    <row r="30" s="273" customFormat="1" ht="15" customHeight="1" spans="1:4">
      <c r="A30" s="283" t="s">
        <v>190</v>
      </c>
      <c r="B30" s="281">
        <f>B32+B31+B33</f>
        <v>221.859669</v>
      </c>
      <c r="C30" s="284" t="s">
        <v>190</v>
      </c>
      <c r="D30" s="282">
        <f>D32+D31+D33</f>
        <v>222</v>
      </c>
    </row>
    <row r="31" s="273" customFormat="1" ht="15" customHeight="1" spans="1:4">
      <c r="A31" s="283" t="s">
        <v>170</v>
      </c>
      <c r="B31" s="281">
        <f>220.859669+1</f>
        <v>221.859669</v>
      </c>
      <c r="C31" s="284" t="s">
        <v>170</v>
      </c>
      <c r="D31" s="282">
        <v>222</v>
      </c>
    </row>
    <row r="32" s="273" customFormat="1" ht="15" customHeight="1" spans="1:4">
      <c r="A32" s="283" t="s">
        <v>191</v>
      </c>
      <c r="B32" s="281"/>
      <c r="C32" s="284" t="s">
        <v>191</v>
      </c>
      <c r="D32" s="282"/>
    </row>
    <row r="33" s="273" customFormat="1" ht="15" customHeight="1" spans="1:4">
      <c r="A33" s="285" t="s">
        <v>192</v>
      </c>
      <c r="B33" s="281"/>
      <c r="C33" s="285" t="s">
        <v>192</v>
      </c>
      <c r="D33" s="282"/>
    </row>
    <row r="34" s="273" customFormat="1" ht="15" customHeight="1" spans="1:4">
      <c r="A34" s="283" t="s">
        <v>193</v>
      </c>
      <c r="B34" s="281">
        <f>B35+B36+B37+B38+B39</f>
        <v>0</v>
      </c>
      <c r="C34" s="284" t="s">
        <v>193</v>
      </c>
      <c r="D34" s="282">
        <f>D35+D36+D37+D38+D39</f>
        <v>0</v>
      </c>
    </row>
    <row r="35" s="273" customFormat="1" ht="15" customHeight="1" spans="1:4">
      <c r="A35" s="283" t="s">
        <v>170</v>
      </c>
      <c r="B35" s="281"/>
      <c r="C35" s="284" t="s">
        <v>170</v>
      </c>
      <c r="D35" s="282"/>
    </row>
    <row r="36" s="273" customFormat="1" ht="15" customHeight="1" spans="1:4">
      <c r="A36" s="285" t="s">
        <v>194</v>
      </c>
      <c r="B36" s="281"/>
      <c r="C36" s="285" t="s">
        <v>194</v>
      </c>
      <c r="D36" s="282"/>
    </row>
    <row r="37" s="273" customFormat="1" ht="15" customHeight="1" spans="1:4">
      <c r="A37" s="285" t="s">
        <v>195</v>
      </c>
      <c r="B37" s="281"/>
      <c r="C37" s="285" t="s">
        <v>195</v>
      </c>
      <c r="D37" s="282"/>
    </row>
    <row r="38" s="273" customFormat="1" ht="15" customHeight="1" spans="1:4">
      <c r="A38" s="285" t="s">
        <v>196</v>
      </c>
      <c r="B38" s="281"/>
      <c r="C38" s="285" t="s">
        <v>196</v>
      </c>
      <c r="D38" s="282"/>
    </row>
    <row r="39" s="273" customFormat="1" ht="15" customHeight="1" spans="1:4">
      <c r="A39" s="285" t="s">
        <v>197</v>
      </c>
      <c r="B39" s="281"/>
      <c r="C39" s="285" t="s">
        <v>197</v>
      </c>
      <c r="D39" s="282"/>
    </row>
    <row r="40" s="273" customFormat="1" ht="15" customHeight="1" spans="1:4">
      <c r="A40" s="283" t="s">
        <v>198</v>
      </c>
      <c r="B40" s="281">
        <f>B41+B42</f>
        <v>0</v>
      </c>
      <c r="C40" s="284" t="s">
        <v>511</v>
      </c>
      <c r="D40" s="282">
        <f>D41+D42</f>
        <v>0</v>
      </c>
    </row>
    <row r="41" s="273" customFormat="1" ht="15" customHeight="1" spans="1:4">
      <c r="A41" s="283" t="s">
        <v>170</v>
      </c>
      <c r="B41" s="281"/>
      <c r="C41" s="284" t="s">
        <v>170</v>
      </c>
      <c r="D41" s="282"/>
    </row>
    <row r="42" s="273" customFormat="1" ht="15" customHeight="1" spans="1:4">
      <c r="A42" s="285" t="s">
        <v>199</v>
      </c>
      <c r="B42" s="281"/>
      <c r="C42" s="285" t="s">
        <v>199</v>
      </c>
      <c r="D42" s="282"/>
    </row>
    <row r="43" s="273" customFormat="1" ht="15" customHeight="1" spans="1:4">
      <c r="A43" s="283" t="s">
        <v>200</v>
      </c>
      <c r="B43" s="281">
        <f>B44+B45</f>
        <v>76.762622</v>
      </c>
      <c r="C43" s="284" t="s">
        <v>200</v>
      </c>
      <c r="D43" s="282">
        <f>D44+D45</f>
        <v>77</v>
      </c>
    </row>
    <row r="44" s="273" customFormat="1" ht="15" customHeight="1" spans="1:4">
      <c r="A44" s="283" t="s">
        <v>170</v>
      </c>
      <c r="B44" s="281">
        <v>76.762622</v>
      </c>
      <c r="C44" s="284" t="s">
        <v>170</v>
      </c>
      <c r="D44" s="282">
        <v>77</v>
      </c>
    </row>
    <row r="45" s="273" customFormat="1" ht="15" customHeight="1" spans="1:4">
      <c r="A45" s="283" t="s">
        <v>201</v>
      </c>
      <c r="B45" s="281"/>
      <c r="C45" s="284" t="s">
        <v>512</v>
      </c>
      <c r="D45" s="282"/>
    </row>
    <row r="46" s="273" customFormat="1" ht="15" customHeight="1" spans="1:4">
      <c r="A46" s="283" t="s">
        <v>202</v>
      </c>
      <c r="B46" s="281">
        <f>SUM(B47:B48)</f>
        <v>0</v>
      </c>
      <c r="C46" s="284" t="s">
        <v>513</v>
      </c>
      <c r="D46" s="282">
        <f>SUM(D47:D48)</f>
        <v>0</v>
      </c>
    </row>
    <row r="47" s="273" customFormat="1" ht="15" customHeight="1" spans="1:4">
      <c r="A47" s="283" t="s">
        <v>203</v>
      </c>
      <c r="B47" s="281"/>
      <c r="C47" s="284" t="s">
        <v>514</v>
      </c>
      <c r="D47" s="282"/>
    </row>
    <row r="48" s="273" customFormat="1" ht="15" customHeight="1" spans="1:4">
      <c r="A48" s="283" t="s">
        <v>204</v>
      </c>
      <c r="B48" s="281"/>
      <c r="C48" s="284" t="s">
        <v>204</v>
      </c>
      <c r="D48" s="282"/>
    </row>
    <row r="49" s="273" customFormat="1" ht="15" customHeight="1" spans="1:4">
      <c r="A49" s="283" t="s">
        <v>205</v>
      </c>
      <c r="B49" s="281">
        <f>B50</f>
        <v>613.486122</v>
      </c>
      <c r="C49" s="284" t="s">
        <v>205</v>
      </c>
      <c r="D49" s="282">
        <f>D50</f>
        <v>613</v>
      </c>
    </row>
    <row r="50" s="273" customFormat="1" ht="15" customHeight="1" spans="1:4">
      <c r="A50" s="283" t="s">
        <v>206</v>
      </c>
      <c r="B50" s="281">
        <f>628-14.513878</f>
        <v>613.486122</v>
      </c>
      <c r="C50" s="284" t="s">
        <v>206</v>
      </c>
      <c r="D50" s="282">
        <v>613</v>
      </c>
    </row>
    <row r="51" s="273" customFormat="1" ht="15" customHeight="1" spans="1:4">
      <c r="A51" s="283" t="s">
        <v>207</v>
      </c>
      <c r="B51" s="281">
        <f>B52</f>
        <v>0</v>
      </c>
      <c r="C51" s="284" t="s">
        <v>207</v>
      </c>
      <c r="D51" s="282">
        <f>D52</f>
        <v>0</v>
      </c>
    </row>
    <row r="52" s="273" customFormat="1" ht="15" customHeight="1" spans="1:4">
      <c r="A52" s="283" t="s">
        <v>208</v>
      </c>
      <c r="B52" s="281">
        <f>B53+B54</f>
        <v>0</v>
      </c>
      <c r="C52" s="284" t="s">
        <v>208</v>
      </c>
      <c r="D52" s="282">
        <f>D53+D54</f>
        <v>0</v>
      </c>
    </row>
    <row r="53" s="273" customFormat="1" ht="15" customHeight="1" spans="1:4">
      <c r="A53" s="283" t="s">
        <v>209</v>
      </c>
      <c r="B53" s="281"/>
      <c r="C53" s="284" t="s">
        <v>209</v>
      </c>
      <c r="D53" s="282"/>
    </row>
    <row r="54" s="273" customFormat="1" ht="15" customHeight="1" spans="1:4">
      <c r="A54" s="283" t="s">
        <v>210</v>
      </c>
      <c r="B54" s="281"/>
      <c r="C54" s="284" t="s">
        <v>515</v>
      </c>
      <c r="D54" s="282"/>
    </row>
    <row r="55" s="273" customFormat="1" ht="15" customHeight="1" spans="1:4">
      <c r="A55" s="283" t="s">
        <v>211</v>
      </c>
      <c r="B55" s="281">
        <f>SUM(B56,B59,B63,B66,B69,B71)</f>
        <v>2633.461365</v>
      </c>
      <c r="C55" s="284" t="s">
        <v>211</v>
      </c>
      <c r="D55" s="282">
        <f>SUM(D56,D59,D63,D66,D69,D71)</f>
        <v>2633</v>
      </c>
    </row>
    <row r="56" s="273" customFormat="1" ht="15" customHeight="1" spans="1:4">
      <c r="A56" s="283" t="s">
        <v>212</v>
      </c>
      <c r="B56" s="281">
        <f>SUM(B57:B58)</f>
        <v>0</v>
      </c>
      <c r="C56" s="284" t="s">
        <v>212</v>
      </c>
      <c r="D56" s="282">
        <f>SUM(D57:D58)</f>
        <v>0</v>
      </c>
    </row>
    <row r="57" s="273" customFormat="1" ht="15" customHeight="1" spans="1:4">
      <c r="A57" s="283" t="s">
        <v>213</v>
      </c>
      <c r="B57" s="281"/>
      <c r="C57" s="284" t="s">
        <v>213</v>
      </c>
      <c r="D57" s="282"/>
    </row>
    <row r="58" s="273" customFormat="1" ht="15" customHeight="1" spans="1:4">
      <c r="A58" s="283" t="s">
        <v>214</v>
      </c>
      <c r="B58" s="281"/>
      <c r="C58" s="284" t="s">
        <v>214</v>
      </c>
      <c r="D58" s="282"/>
    </row>
    <row r="59" s="273" customFormat="1" ht="15" customHeight="1" spans="1:4">
      <c r="A59" s="283" t="s">
        <v>215</v>
      </c>
      <c r="B59" s="281">
        <f>SUM(B60:B62)</f>
        <v>2633.461365</v>
      </c>
      <c r="C59" s="284" t="s">
        <v>215</v>
      </c>
      <c r="D59" s="282">
        <f>SUM(D60:D62)</f>
        <v>2633</v>
      </c>
    </row>
    <row r="60" s="273" customFormat="1" ht="15" customHeight="1" spans="1:4">
      <c r="A60" s="283" t="s">
        <v>170</v>
      </c>
      <c r="B60" s="281">
        <v>2633.461365</v>
      </c>
      <c r="C60" s="284" t="s">
        <v>170</v>
      </c>
      <c r="D60" s="282">
        <v>2633</v>
      </c>
    </row>
    <row r="61" s="273" customFormat="1" ht="15" customHeight="1" spans="1:4">
      <c r="A61" s="283" t="s">
        <v>216</v>
      </c>
      <c r="B61" s="281"/>
      <c r="C61" s="284" t="s">
        <v>516</v>
      </c>
      <c r="D61" s="282"/>
    </row>
    <row r="62" s="273" customFormat="1" ht="15" customHeight="1" spans="1:4">
      <c r="A62" s="283" t="s">
        <v>217</v>
      </c>
      <c r="B62" s="281"/>
      <c r="C62" s="284" t="s">
        <v>217</v>
      </c>
      <c r="D62" s="282"/>
    </row>
    <row r="63" s="273" customFormat="1" ht="15" customHeight="1" spans="1:4">
      <c r="A63" s="283" t="s">
        <v>218</v>
      </c>
      <c r="B63" s="281">
        <f>B64+B65</f>
        <v>0</v>
      </c>
      <c r="C63" s="284" t="s">
        <v>218</v>
      </c>
      <c r="D63" s="282">
        <f>D64+D65</f>
        <v>0</v>
      </c>
    </row>
    <row r="64" s="273" customFormat="1" ht="15" customHeight="1" spans="1:4">
      <c r="A64" s="283" t="s">
        <v>170</v>
      </c>
      <c r="B64" s="281"/>
      <c r="C64" s="284" t="s">
        <v>170</v>
      </c>
      <c r="D64" s="282"/>
    </row>
    <row r="65" s="273" customFormat="1" ht="15" customHeight="1" spans="1:4">
      <c r="A65" s="283" t="s">
        <v>219</v>
      </c>
      <c r="B65" s="281"/>
      <c r="C65" s="284" t="s">
        <v>517</v>
      </c>
      <c r="D65" s="282"/>
    </row>
    <row r="66" s="273" customFormat="1" ht="15" customHeight="1" spans="1:4">
      <c r="A66" s="283" t="s">
        <v>220</v>
      </c>
      <c r="B66" s="281">
        <f>B67+B68</f>
        <v>0</v>
      </c>
      <c r="C66" s="284" t="s">
        <v>220</v>
      </c>
      <c r="D66" s="282">
        <f>D67+D68</f>
        <v>0</v>
      </c>
    </row>
    <row r="67" s="273" customFormat="1" ht="15" customHeight="1" spans="1:4">
      <c r="A67" s="283" t="s">
        <v>170</v>
      </c>
      <c r="B67" s="281"/>
      <c r="C67" s="284" t="s">
        <v>170</v>
      </c>
      <c r="D67" s="282"/>
    </row>
    <row r="68" s="273" customFormat="1" ht="15" customHeight="1" spans="1:4">
      <c r="A68" s="283" t="s">
        <v>221</v>
      </c>
      <c r="B68" s="281"/>
      <c r="C68" s="284" t="s">
        <v>518</v>
      </c>
      <c r="D68" s="282"/>
    </row>
    <row r="69" s="273" customFormat="1" ht="15" customHeight="1" spans="1:4">
      <c r="A69" s="283" t="s">
        <v>222</v>
      </c>
      <c r="B69" s="281">
        <f t="shared" ref="B69:B74" si="0">B70</f>
        <v>0</v>
      </c>
      <c r="C69" s="284" t="s">
        <v>222</v>
      </c>
      <c r="D69" s="282">
        <f t="shared" ref="D69:D74" si="1">D70</f>
        <v>0</v>
      </c>
    </row>
    <row r="70" s="273" customFormat="1" ht="15" customHeight="1" spans="1:4">
      <c r="A70" s="283" t="s">
        <v>170</v>
      </c>
      <c r="B70" s="281"/>
      <c r="C70" s="284" t="s">
        <v>170</v>
      </c>
      <c r="D70" s="282"/>
    </row>
    <row r="71" s="273" customFormat="1" ht="15" customHeight="1" spans="1:4">
      <c r="A71" s="285" t="s">
        <v>223</v>
      </c>
      <c r="B71" s="281">
        <f t="shared" si="0"/>
        <v>0</v>
      </c>
      <c r="C71" s="285" t="s">
        <v>223</v>
      </c>
      <c r="D71" s="282">
        <f t="shared" si="1"/>
        <v>0</v>
      </c>
    </row>
    <row r="72" s="273" customFormat="1" ht="15" customHeight="1" spans="1:4">
      <c r="A72" s="285" t="s">
        <v>224</v>
      </c>
      <c r="B72" s="281"/>
      <c r="C72" s="285" t="s">
        <v>224</v>
      </c>
      <c r="D72" s="282"/>
    </row>
    <row r="73" s="273" customFormat="1" ht="15" customHeight="1" spans="1:4">
      <c r="A73" s="283" t="s">
        <v>225</v>
      </c>
      <c r="B73" s="281">
        <f>SUM(B74,B76,B82,B84,B86)</f>
        <v>9235.387355</v>
      </c>
      <c r="C73" s="284" t="s">
        <v>225</v>
      </c>
      <c r="D73" s="282">
        <f>SUM(D74,D76,D82,D84,D86)</f>
        <v>9235</v>
      </c>
    </row>
    <row r="74" s="273" customFormat="1" ht="15" customHeight="1" spans="1:4">
      <c r="A74" s="283" t="s">
        <v>226</v>
      </c>
      <c r="B74" s="281">
        <f t="shared" si="0"/>
        <v>94.980236</v>
      </c>
      <c r="C74" s="284" t="s">
        <v>226</v>
      </c>
      <c r="D74" s="282">
        <f t="shared" si="1"/>
        <v>95</v>
      </c>
    </row>
    <row r="75" s="273" customFormat="1" ht="15" customHeight="1" spans="1:4">
      <c r="A75" s="283" t="s">
        <v>170</v>
      </c>
      <c r="B75" s="281">
        <v>94.980236</v>
      </c>
      <c r="C75" s="284" t="s">
        <v>170</v>
      </c>
      <c r="D75" s="282">
        <v>95</v>
      </c>
    </row>
    <row r="76" s="273" customFormat="1" ht="15" customHeight="1" spans="1:4">
      <c r="A76" s="283" t="s">
        <v>227</v>
      </c>
      <c r="B76" s="281">
        <f>SUM(B77:B81)</f>
        <v>9139.407119</v>
      </c>
      <c r="C76" s="284" t="s">
        <v>227</v>
      </c>
      <c r="D76" s="282">
        <f>SUM(D77:D81)</f>
        <v>9139</v>
      </c>
    </row>
    <row r="77" s="273" customFormat="1" ht="15" customHeight="1" spans="1:4">
      <c r="A77" s="283" t="s">
        <v>228</v>
      </c>
      <c r="B77" s="281"/>
      <c r="C77" s="284" t="s">
        <v>228</v>
      </c>
      <c r="D77" s="282"/>
    </row>
    <row r="78" s="273" customFormat="1" ht="15" customHeight="1" spans="1:4">
      <c r="A78" s="283" t="s">
        <v>229</v>
      </c>
      <c r="B78" s="281"/>
      <c r="C78" s="284" t="s">
        <v>229</v>
      </c>
      <c r="D78" s="282"/>
    </row>
    <row r="79" s="273" customFormat="1" ht="15" customHeight="1" spans="1:4">
      <c r="A79" s="283" t="s">
        <v>230</v>
      </c>
      <c r="B79" s="281"/>
      <c r="C79" s="284" t="s">
        <v>230</v>
      </c>
      <c r="D79" s="282"/>
    </row>
    <row r="80" s="273" customFormat="1" ht="15" customHeight="1" spans="1:4">
      <c r="A80" s="283" t="s">
        <v>231</v>
      </c>
      <c r="B80" s="281"/>
      <c r="C80" s="284" t="s">
        <v>231</v>
      </c>
      <c r="D80" s="282"/>
    </row>
    <row r="81" s="273" customFormat="1" ht="15" customHeight="1" spans="1:4">
      <c r="A81" s="283" t="s">
        <v>232</v>
      </c>
      <c r="B81" s="281">
        <f>7954.407119+1185</f>
        <v>9139.407119</v>
      </c>
      <c r="C81" s="284" t="s">
        <v>232</v>
      </c>
      <c r="D81" s="282">
        <v>9139</v>
      </c>
    </row>
    <row r="82" s="273" customFormat="1" ht="15" customHeight="1" spans="1:4">
      <c r="A82" s="283" t="s">
        <v>235</v>
      </c>
      <c r="B82" s="281">
        <f t="shared" ref="B82:B86" si="2">B83</f>
        <v>1</v>
      </c>
      <c r="C82" s="284" t="s">
        <v>519</v>
      </c>
      <c r="D82" s="282">
        <f t="shared" ref="D82:D86" si="3">D83</f>
        <v>1</v>
      </c>
    </row>
    <row r="83" s="273" customFormat="1" ht="15" customHeight="1" spans="1:4">
      <c r="A83" s="283" t="s">
        <v>236</v>
      </c>
      <c r="B83" s="281">
        <v>1</v>
      </c>
      <c r="C83" s="284" t="s">
        <v>520</v>
      </c>
      <c r="D83" s="282">
        <v>1</v>
      </c>
    </row>
    <row r="84" s="273" customFormat="1" ht="15" customHeight="1" spans="1:4">
      <c r="A84" s="283" t="s">
        <v>521</v>
      </c>
      <c r="B84" s="281">
        <f t="shared" si="2"/>
        <v>0</v>
      </c>
      <c r="C84" s="284" t="s">
        <v>522</v>
      </c>
      <c r="D84" s="282">
        <f t="shared" si="3"/>
        <v>0</v>
      </c>
    </row>
    <row r="85" s="273" customFormat="1" ht="15" customHeight="1" spans="1:4">
      <c r="A85" s="283" t="s">
        <v>523</v>
      </c>
      <c r="B85" s="281"/>
      <c r="C85" s="284" t="s">
        <v>524</v>
      </c>
      <c r="D85" s="282"/>
    </row>
    <row r="86" s="273" customFormat="1" ht="15" customHeight="1" spans="1:4">
      <c r="A86" s="283" t="s">
        <v>239</v>
      </c>
      <c r="B86" s="281">
        <f t="shared" si="2"/>
        <v>0</v>
      </c>
      <c r="C86" s="284" t="s">
        <v>525</v>
      </c>
      <c r="D86" s="282">
        <f t="shared" si="3"/>
        <v>0</v>
      </c>
    </row>
    <row r="87" s="273" customFormat="1" ht="15" customHeight="1" spans="1:4">
      <c r="A87" s="283" t="s">
        <v>240</v>
      </c>
      <c r="B87" s="281"/>
      <c r="C87" s="284" t="s">
        <v>240</v>
      </c>
      <c r="D87" s="282"/>
    </row>
    <row r="88" s="273" customFormat="1" ht="15" customHeight="1" spans="1:4">
      <c r="A88" s="283" t="s">
        <v>241</v>
      </c>
      <c r="B88" s="281">
        <f>B89</f>
        <v>0</v>
      </c>
      <c r="C88" s="284" t="s">
        <v>241</v>
      </c>
      <c r="D88" s="282">
        <f>D89</f>
        <v>0</v>
      </c>
    </row>
    <row r="89" s="273" customFormat="1" ht="15" customHeight="1" spans="1:4">
      <c r="A89" s="283" t="s">
        <v>242</v>
      </c>
      <c r="B89" s="281">
        <f>B90</f>
        <v>0</v>
      </c>
      <c r="C89" s="284" t="s">
        <v>526</v>
      </c>
      <c r="D89" s="282">
        <f>D90</f>
        <v>0</v>
      </c>
    </row>
    <row r="90" s="273" customFormat="1" ht="15" customHeight="1" spans="1:4">
      <c r="A90" s="283" t="s">
        <v>243</v>
      </c>
      <c r="B90" s="281"/>
      <c r="C90" s="284" t="s">
        <v>527</v>
      </c>
      <c r="D90" s="282"/>
    </row>
    <row r="91" s="273" customFormat="1" ht="15" customHeight="1" spans="1:4">
      <c r="A91" s="283" t="s">
        <v>244</v>
      </c>
      <c r="B91" s="281">
        <f>B92+B95</f>
        <v>3</v>
      </c>
      <c r="C91" s="284" t="s">
        <v>244</v>
      </c>
      <c r="D91" s="282">
        <f>D92+D95</f>
        <v>3</v>
      </c>
    </row>
    <row r="92" s="273" customFormat="1" ht="15" customHeight="1" spans="1:4">
      <c r="A92" s="283" t="s">
        <v>245</v>
      </c>
      <c r="B92" s="281">
        <f>SUM(B93:B94)</f>
        <v>3</v>
      </c>
      <c r="C92" s="284" t="s">
        <v>245</v>
      </c>
      <c r="D92" s="282">
        <f>SUM(D93:D94)</f>
        <v>3</v>
      </c>
    </row>
    <row r="93" s="273" customFormat="1" ht="15" customHeight="1" spans="1:4">
      <c r="A93" s="283" t="s">
        <v>246</v>
      </c>
      <c r="B93" s="281"/>
      <c r="C93" s="284" t="s">
        <v>528</v>
      </c>
      <c r="D93" s="282"/>
    </row>
    <row r="94" s="273" customFormat="1" ht="15" customHeight="1" spans="1:4">
      <c r="A94" s="285" t="s">
        <v>247</v>
      </c>
      <c r="B94" s="281">
        <v>3</v>
      </c>
      <c r="C94" s="285" t="s">
        <v>247</v>
      </c>
      <c r="D94" s="282">
        <v>3</v>
      </c>
    </row>
    <row r="95" s="273" customFormat="1" ht="15" customHeight="1" spans="1:4">
      <c r="A95" s="283" t="s">
        <v>248</v>
      </c>
      <c r="B95" s="281">
        <f>B96</f>
        <v>0</v>
      </c>
      <c r="C95" s="284" t="s">
        <v>248</v>
      </c>
      <c r="D95" s="282">
        <f>D96</f>
        <v>0</v>
      </c>
    </row>
    <row r="96" s="273" customFormat="1" ht="15" customHeight="1" spans="1:4">
      <c r="A96" s="283" t="s">
        <v>250</v>
      </c>
      <c r="B96" s="281"/>
      <c r="C96" s="284" t="s">
        <v>250</v>
      </c>
      <c r="D96" s="282"/>
    </row>
    <row r="97" s="273" customFormat="1" ht="15" customHeight="1" spans="1:4">
      <c r="A97" s="283" t="s">
        <v>251</v>
      </c>
      <c r="B97" s="281">
        <f>SUM(B98:B99)</f>
        <v>0</v>
      </c>
      <c r="C97" s="284" t="s">
        <v>251</v>
      </c>
      <c r="D97" s="282">
        <f>SUM(D98:D99)</f>
        <v>0</v>
      </c>
    </row>
    <row r="98" s="273" customFormat="1" ht="15" customHeight="1" spans="1:4">
      <c r="A98" s="283" t="s">
        <v>253</v>
      </c>
      <c r="B98" s="281"/>
      <c r="C98" s="284" t="s">
        <v>529</v>
      </c>
      <c r="D98" s="282"/>
    </row>
    <row r="99" s="273" customFormat="1" ht="15" customHeight="1" spans="1:4">
      <c r="A99" s="283" t="s">
        <v>254</v>
      </c>
      <c r="B99" s="281"/>
      <c r="C99" s="284" t="s">
        <v>254</v>
      </c>
      <c r="D99" s="282"/>
    </row>
    <row r="100" s="273" customFormat="1" ht="15" customHeight="1" spans="1:4">
      <c r="A100" s="283" t="s">
        <v>255</v>
      </c>
      <c r="B100" s="281">
        <f>B101</f>
        <v>0</v>
      </c>
      <c r="C100" s="284" t="s">
        <v>255</v>
      </c>
      <c r="D100" s="282">
        <f>D101</f>
        <v>0</v>
      </c>
    </row>
    <row r="101" s="273" customFormat="1" ht="15" customHeight="1" spans="1:4">
      <c r="A101" s="283" t="s">
        <v>256</v>
      </c>
      <c r="B101" s="281"/>
      <c r="C101" s="284" t="s">
        <v>530</v>
      </c>
      <c r="D101" s="282"/>
    </row>
    <row r="102" s="273" customFormat="1" ht="15" customHeight="1" spans="1:4">
      <c r="A102" s="283" t="s">
        <v>257</v>
      </c>
      <c r="B102" s="281">
        <f>SUM(B103,B106,B111,B116,B121,B123,B126,B132,B137,B139,B141,B143,B148,B130,B135,B114)</f>
        <v>152.295926</v>
      </c>
      <c r="C102" s="284" t="s">
        <v>257</v>
      </c>
      <c r="D102" s="282">
        <f>SUM(D103,D106,D111,D116,D121,D123,D126,D132,D137,D139,D141,D143,D148,D130,D135,D114)</f>
        <v>153</v>
      </c>
    </row>
    <row r="103" s="273" customFormat="1" ht="15" customHeight="1" spans="1:4">
      <c r="A103" s="283" t="s">
        <v>258</v>
      </c>
      <c r="B103" s="281">
        <f>SUM(B104:B105)</f>
        <v>62.524098</v>
      </c>
      <c r="C103" s="284" t="s">
        <v>258</v>
      </c>
      <c r="D103" s="282">
        <f>SUM(D104:D105)</f>
        <v>63</v>
      </c>
    </row>
    <row r="104" s="273" customFormat="1" ht="15" customHeight="1" spans="1:4">
      <c r="A104" s="283" t="s">
        <v>259</v>
      </c>
      <c r="B104" s="281">
        <v>62.524098</v>
      </c>
      <c r="C104" s="284" t="s">
        <v>531</v>
      </c>
      <c r="D104" s="282">
        <v>63</v>
      </c>
    </row>
    <row r="105" s="273" customFormat="1" ht="15" customHeight="1" spans="1:4">
      <c r="A105" s="283" t="s">
        <v>260</v>
      </c>
      <c r="B105" s="281"/>
      <c r="C105" s="284" t="s">
        <v>532</v>
      </c>
      <c r="D105" s="282"/>
    </row>
    <row r="106" s="273" customFormat="1" ht="15" customHeight="1" spans="1:4">
      <c r="A106" s="283" t="s">
        <v>261</v>
      </c>
      <c r="B106" s="281">
        <f>SUM(B107:B110)</f>
        <v>89.771828</v>
      </c>
      <c r="C106" s="284" t="s">
        <v>261</v>
      </c>
      <c r="D106" s="282">
        <f>SUM(D107:D110)</f>
        <v>90</v>
      </c>
    </row>
    <row r="107" s="273" customFormat="1" ht="15" customHeight="1" spans="1:4">
      <c r="A107" s="283" t="s">
        <v>170</v>
      </c>
      <c r="B107" s="281">
        <v>89.771828</v>
      </c>
      <c r="C107" s="284" t="s">
        <v>170</v>
      </c>
      <c r="D107" s="282">
        <v>90</v>
      </c>
    </row>
    <row r="108" s="273" customFormat="1" ht="15" customHeight="1" spans="1:4">
      <c r="A108" s="283" t="s">
        <v>262</v>
      </c>
      <c r="B108" s="281"/>
      <c r="C108" s="284" t="s">
        <v>262</v>
      </c>
      <c r="D108" s="282"/>
    </row>
    <row r="109" s="273" customFormat="1" ht="15" customHeight="1" spans="1:4">
      <c r="A109" s="283" t="s">
        <v>263</v>
      </c>
      <c r="B109" s="281"/>
      <c r="C109" s="284" t="s">
        <v>263</v>
      </c>
      <c r="D109" s="282"/>
    </row>
    <row r="110" s="273" customFormat="1" ht="15" customHeight="1" spans="1:4">
      <c r="A110" s="283" t="s">
        <v>264</v>
      </c>
      <c r="B110" s="281"/>
      <c r="C110" s="284" t="s">
        <v>264</v>
      </c>
      <c r="D110" s="282"/>
    </row>
    <row r="111" s="273" customFormat="1" ht="15" customHeight="1" spans="1:4">
      <c r="A111" s="283" t="s">
        <v>265</v>
      </c>
      <c r="B111" s="281">
        <f>SUM(B112:B113)</f>
        <v>0</v>
      </c>
      <c r="C111" s="284" t="s">
        <v>265</v>
      </c>
      <c r="D111" s="282">
        <f>SUM(D112:D113)</f>
        <v>0</v>
      </c>
    </row>
    <row r="112" s="273" customFormat="1" ht="15" customHeight="1" spans="1:4">
      <c r="A112" s="283" t="s">
        <v>266</v>
      </c>
      <c r="B112" s="281"/>
      <c r="C112" s="284" t="s">
        <v>266</v>
      </c>
      <c r="D112" s="282"/>
    </row>
    <row r="113" s="273" customFormat="1" ht="15" customHeight="1" spans="1:4">
      <c r="A113" s="283" t="s">
        <v>267</v>
      </c>
      <c r="B113" s="281"/>
      <c r="C113" s="284" t="s">
        <v>267</v>
      </c>
      <c r="D113" s="282"/>
    </row>
    <row r="114" s="273" customFormat="1" ht="15" customHeight="1" spans="1:4">
      <c r="A114" s="285" t="s">
        <v>268</v>
      </c>
      <c r="B114" s="281">
        <f>B115</f>
        <v>0</v>
      </c>
      <c r="C114" s="285" t="s">
        <v>268</v>
      </c>
      <c r="D114" s="282">
        <f>D115</f>
        <v>0</v>
      </c>
    </row>
    <row r="115" s="273" customFormat="1" ht="15" customHeight="1" spans="1:4">
      <c r="A115" s="285" t="s">
        <v>269</v>
      </c>
      <c r="B115" s="281"/>
      <c r="C115" s="285" t="s">
        <v>269</v>
      </c>
      <c r="D115" s="282"/>
    </row>
    <row r="116" s="273" customFormat="1" ht="15" customHeight="1" spans="1:4">
      <c r="A116" s="283" t="s">
        <v>270</v>
      </c>
      <c r="B116" s="281">
        <f>SUM(B117:B120)</f>
        <v>0</v>
      </c>
      <c r="C116" s="284" t="s">
        <v>270</v>
      </c>
      <c r="D116" s="282">
        <f>SUM(D117:D120)</f>
        <v>0</v>
      </c>
    </row>
    <row r="117" s="273" customFormat="1" ht="15" customHeight="1" spans="1:4">
      <c r="A117" s="283" t="s">
        <v>271</v>
      </c>
      <c r="B117" s="281"/>
      <c r="C117" s="284" t="s">
        <v>533</v>
      </c>
      <c r="D117" s="282"/>
    </row>
    <row r="118" s="273" customFormat="1" ht="15" customHeight="1" spans="1:4">
      <c r="A118" s="283" t="s">
        <v>272</v>
      </c>
      <c r="B118" s="281"/>
      <c r="C118" s="284" t="s">
        <v>272</v>
      </c>
      <c r="D118" s="282"/>
    </row>
    <row r="119" s="273" customFormat="1" ht="15" customHeight="1" spans="1:4">
      <c r="A119" s="283" t="s">
        <v>273</v>
      </c>
      <c r="B119" s="281"/>
      <c r="C119" s="284" t="s">
        <v>534</v>
      </c>
      <c r="D119" s="282"/>
    </row>
    <row r="120" s="273" customFormat="1" ht="15" customHeight="1" spans="1:4">
      <c r="A120" s="283" t="s">
        <v>274</v>
      </c>
      <c r="B120" s="281"/>
      <c r="C120" s="284" t="s">
        <v>274</v>
      </c>
      <c r="D120" s="282"/>
    </row>
    <row r="121" s="273" customFormat="1" ht="15" customHeight="1" spans="1:4">
      <c r="A121" s="283" t="s">
        <v>275</v>
      </c>
      <c r="B121" s="281">
        <f>B122</f>
        <v>0</v>
      </c>
      <c r="C121" s="284" t="s">
        <v>275</v>
      </c>
      <c r="D121" s="282">
        <f>D122</f>
        <v>0</v>
      </c>
    </row>
    <row r="122" s="273" customFormat="1" ht="15" customHeight="1" spans="1:4">
      <c r="A122" s="283" t="s">
        <v>276</v>
      </c>
      <c r="B122" s="281"/>
      <c r="C122" s="284" t="s">
        <v>535</v>
      </c>
      <c r="D122" s="282"/>
    </row>
    <row r="123" s="273" customFormat="1" ht="15" customHeight="1" spans="1:4">
      <c r="A123" s="283" t="s">
        <v>277</v>
      </c>
      <c r="B123" s="281">
        <f>B125+B124</f>
        <v>0</v>
      </c>
      <c r="C123" s="284" t="s">
        <v>277</v>
      </c>
      <c r="D123" s="282">
        <f>D125+D124</f>
        <v>0</v>
      </c>
    </row>
    <row r="124" s="273" customFormat="1" ht="15" customHeight="1" spans="1:4">
      <c r="A124" s="285" t="s">
        <v>278</v>
      </c>
      <c r="B124" s="281"/>
      <c r="C124" s="285" t="s">
        <v>278</v>
      </c>
      <c r="D124" s="282"/>
    </row>
    <row r="125" s="273" customFormat="1" ht="15" customHeight="1" spans="1:4">
      <c r="A125" s="283" t="s">
        <v>279</v>
      </c>
      <c r="B125" s="281"/>
      <c r="C125" s="284" t="s">
        <v>536</v>
      </c>
      <c r="D125" s="282"/>
    </row>
    <row r="126" s="273" customFormat="1" ht="15" customHeight="1" spans="1:4">
      <c r="A126" s="283" t="s">
        <v>280</v>
      </c>
      <c r="B126" s="281">
        <f>SUM(B127:B129)</f>
        <v>0</v>
      </c>
      <c r="C126" s="284" t="s">
        <v>280</v>
      </c>
      <c r="D126" s="282">
        <f>SUM(D127:D129)</f>
        <v>0</v>
      </c>
    </row>
    <row r="127" s="273" customFormat="1" ht="15" customHeight="1" spans="1:4">
      <c r="A127" s="283" t="s">
        <v>281</v>
      </c>
      <c r="B127" s="281"/>
      <c r="C127" s="284" t="s">
        <v>537</v>
      </c>
      <c r="D127" s="282"/>
    </row>
    <row r="128" s="273" customFormat="1" ht="15" customHeight="1" spans="1:4">
      <c r="A128" s="283" t="s">
        <v>282</v>
      </c>
      <c r="B128" s="281"/>
      <c r="C128" s="284" t="s">
        <v>538</v>
      </c>
      <c r="D128" s="282"/>
    </row>
    <row r="129" s="273" customFormat="1" ht="15" customHeight="1" spans="1:4">
      <c r="A129" s="283" t="s">
        <v>284</v>
      </c>
      <c r="B129" s="281"/>
      <c r="C129" s="284" t="s">
        <v>284</v>
      </c>
      <c r="D129" s="282"/>
    </row>
    <row r="130" s="273" customFormat="1" ht="15" customHeight="1" spans="1:4">
      <c r="A130" s="285" t="s">
        <v>285</v>
      </c>
      <c r="B130" s="281">
        <f>B131</f>
        <v>0</v>
      </c>
      <c r="C130" s="285" t="s">
        <v>285</v>
      </c>
      <c r="D130" s="282">
        <f>D131</f>
        <v>0</v>
      </c>
    </row>
    <row r="131" s="273" customFormat="1" ht="15" customHeight="1" spans="1:4">
      <c r="A131" s="285" t="s">
        <v>539</v>
      </c>
      <c r="B131" s="281"/>
      <c r="C131" s="285" t="s">
        <v>539</v>
      </c>
      <c r="D131" s="282"/>
    </row>
    <row r="132" s="273" customFormat="1" ht="15" customHeight="1" spans="1:4">
      <c r="A132" s="283" t="s">
        <v>287</v>
      </c>
      <c r="B132" s="281">
        <f>SUM(B133:B134)</f>
        <v>0</v>
      </c>
      <c r="C132" s="284" t="s">
        <v>287</v>
      </c>
      <c r="D132" s="282">
        <f>SUM(D133:D134)</f>
        <v>0</v>
      </c>
    </row>
    <row r="133" s="273" customFormat="1" ht="15" customHeight="1" spans="1:4">
      <c r="A133" s="283" t="s">
        <v>288</v>
      </c>
      <c r="B133" s="281"/>
      <c r="C133" s="284" t="s">
        <v>288</v>
      </c>
      <c r="D133" s="282"/>
    </row>
    <row r="134" s="273" customFormat="1" ht="15" customHeight="1" spans="1:4">
      <c r="A134" s="283" t="s">
        <v>289</v>
      </c>
      <c r="B134" s="281"/>
      <c r="C134" s="284" t="s">
        <v>289</v>
      </c>
      <c r="D134" s="282"/>
    </row>
    <row r="135" s="273" customFormat="1" ht="15" customHeight="1" spans="1:4">
      <c r="A135" s="285" t="s">
        <v>290</v>
      </c>
      <c r="B135" s="281">
        <f t="shared" ref="B135:B139" si="4">B136</f>
        <v>0</v>
      </c>
      <c r="C135" s="285" t="s">
        <v>290</v>
      </c>
      <c r="D135" s="282">
        <f t="shared" ref="D135:D139" si="5">D136</f>
        <v>0</v>
      </c>
    </row>
    <row r="136" s="273" customFormat="1" ht="15" customHeight="1" spans="1:4">
      <c r="A136" s="285" t="s">
        <v>291</v>
      </c>
      <c r="B136" s="281"/>
      <c r="C136" s="285" t="s">
        <v>291</v>
      </c>
      <c r="D136" s="282"/>
    </row>
    <row r="137" s="273" customFormat="1" ht="15" customHeight="1" spans="1:4">
      <c r="A137" s="283" t="s">
        <v>292</v>
      </c>
      <c r="B137" s="281">
        <f t="shared" si="4"/>
        <v>0</v>
      </c>
      <c r="C137" s="284" t="s">
        <v>292</v>
      </c>
      <c r="D137" s="282">
        <f t="shared" si="5"/>
        <v>0</v>
      </c>
    </row>
    <row r="138" s="273" customFormat="1" ht="15" customHeight="1" spans="1:4">
      <c r="A138" s="283" t="s">
        <v>293</v>
      </c>
      <c r="B138" s="281"/>
      <c r="C138" s="284" t="s">
        <v>293</v>
      </c>
      <c r="D138" s="282"/>
    </row>
    <row r="139" s="273" customFormat="1" ht="15" customHeight="1" spans="1:4">
      <c r="A139" s="283" t="s">
        <v>294</v>
      </c>
      <c r="B139" s="281">
        <f t="shared" si="4"/>
        <v>0</v>
      </c>
      <c r="C139" s="284" t="s">
        <v>294</v>
      </c>
      <c r="D139" s="282">
        <f t="shared" si="5"/>
        <v>0</v>
      </c>
    </row>
    <row r="140" s="273" customFormat="1" ht="15" customHeight="1" spans="1:4">
      <c r="A140" s="283" t="s">
        <v>295</v>
      </c>
      <c r="B140" s="281"/>
      <c r="C140" s="284" t="s">
        <v>295</v>
      </c>
      <c r="D140" s="282"/>
    </row>
    <row r="141" s="273" customFormat="1" ht="15" customHeight="1" spans="1:4">
      <c r="A141" s="283" t="s">
        <v>296</v>
      </c>
      <c r="B141" s="281">
        <f>B142</f>
        <v>0</v>
      </c>
      <c r="C141" s="284" t="s">
        <v>296</v>
      </c>
      <c r="D141" s="282">
        <f>D142</f>
        <v>0</v>
      </c>
    </row>
    <row r="142" s="273" customFormat="1" ht="15" customHeight="1" spans="1:4">
      <c r="A142" s="283" t="s">
        <v>297</v>
      </c>
      <c r="B142" s="281"/>
      <c r="C142" s="284" t="s">
        <v>297</v>
      </c>
      <c r="D142" s="282"/>
    </row>
    <row r="143" s="273" customFormat="1" ht="15" customHeight="1" spans="1:4">
      <c r="A143" s="283" t="s">
        <v>299</v>
      </c>
      <c r="B143" s="281">
        <f>SUM(B144:B147)</f>
        <v>0</v>
      </c>
      <c r="C143" s="284" t="s">
        <v>299</v>
      </c>
      <c r="D143" s="282">
        <f>SUM(D144:D147)</f>
        <v>0</v>
      </c>
    </row>
    <row r="144" s="273" customFormat="1" ht="15" customHeight="1" spans="1:4">
      <c r="A144" s="283" t="s">
        <v>300</v>
      </c>
      <c r="B144" s="281"/>
      <c r="C144" s="284" t="s">
        <v>300</v>
      </c>
      <c r="D144" s="282"/>
    </row>
    <row r="145" s="273" customFormat="1" ht="15" customHeight="1" spans="1:4">
      <c r="A145" s="283" t="s">
        <v>301</v>
      </c>
      <c r="B145" s="281"/>
      <c r="C145" s="284" t="s">
        <v>301</v>
      </c>
      <c r="D145" s="282"/>
    </row>
    <row r="146" s="273" customFormat="1" ht="15" customHeight="1" spans="1:4">
      <c r="A146" s="283" t="s">
        <v>302</v>
      </c>
      <c r="B146" s="281"/>
      <c r="C146" s="284" t="s">
        <v>302</v>
      </c>
      <c r="D146" s="282"/>
    </row>
    <row r="147" s="273" customFormat="1" ht="15" customHeight="1" spans="1:4">
      <c r="A147" s="283" t="s">
        <v>303</v>
      </c>
      <c r="B147" s="281"/>
      <c r="C147" s="284" t="s">
        <v>303</v>
      </c>
      <c r="D147" s="282"/>
    </row>
    <row r="148" s="273" customFormat="1" ht="15" customHeight="1" spans="1:4">
      <c r="A148" s="283" t="s">
        <v>304</v>
      </c>
      <c r="B148" s="281">
        <f>B149</f>
        <v>0</v>
      </c>
      <c r="C148" s="284" t="s">
        <v>304</v>
      </c>
      <c r="D148" s="282">
        <f>D149</f>
        <v>0</v>
      </c>
    </row>
    <row r="149" s="273" customFormat="1" ht="15" customHeight="1" spans="1:4">
      <c r="A149" s="283" t="s">
        <v>305</v>
      </c>
      <c r="B149" s="281"/>
      <c r="C149" s="284" t="s">
        <v>305</v>
      </c>
      <c r="D149" s="282"/>
    </row>
    <row r="150" s="273" customFormat="1" ht="15" customHeight="1" spans="1:4">
      <c r="A150" s="283" t="s">
        <v>306</v>
      </c>
      <c r="B150" s="281">
        <f>SUM(B151,B154,B158,B163,B170,B173,B167)</f>
        <v>722.23134</v>
      </c>
      <c r="C150" s="284" t="s">
        <v>306</v>
      </c>
      <c r="D150" s="282">
        <f>SUM(D151,D154,D158,D163,D170,D173,D167)</f>
        <v>722</v>
      </c>
    </row>
    <row r="151" s="273" customFormat="1" ht="15" customHeight="1" spans="1:4">
      <c r="A151" s="283" t="s">
        <v>307</v>
      </c>
      <c r="B151" s="281">
        <f>SUM(B152:B153)</f>
        <v>74.593222</v>
      </c>
      <c r="C151" s="284" t="s">
        <v>540</v>
      </c>
      <c r="D151" s="282">
        <f>SUM(D152:D153)</f>
        <v>75</v>
      </c>
    </row>
    <row r="152" s="273" customFormat="1" ht="15" customHeight="1" spans="1:4">
      <c r="A152" s="283" t="s">
        <v>170</v>
      </c>
      <c r="B152" s="281">
        <v>74.593222</v>
      </c>
      <c r="C152" s="284" t="s">
        <v>170</v>
      </c>
      <c r="D152" s="282">
        <v>75</v>
      </c>
    </row>
    <row r="153" s="273" customFormat="1" ht="15" customHeight="1" spans="1:4">
      <c r="A153" s="283" t="s">
        <v>308</v>
      </c>
      <c r="B153" s="281"/>
      <c r="C153" s="284" t="s">
        <v>541</v>
      </c>
      <c r="D153" s="282"/>
    </row>
    <row r="154" s="273" customFormat="1" ht="15" customHeight="1" spans="1:4">
      <c r="A154" s="283" t="s">
        <v>309</v>
      </c>
      <c r="B154" s="281">
        <f>SUM(B155:B157)</f>
        <v>285.86758</v>
      </c>
      <c r="C154" s="284" t="s">
        <v>309</v>
      </c>
      <c r="D154" s="282">
        <f>SUM(D155:D157)</f>
        <v>285</v>
      </c>
    </row>
    <row r="155" s="273" customFormat="1" ht="15" customHeight="1" spans="1:4">
      <c r="A155" s="283" t="s">
        <v>310</v>
      </c>
      <c r="B155" s="281"/>
      <c r="C155" s="284" t="s">
        <v>310</v>
      </c>
      <c r="D155" s="282"/>
    </row>
    <row r="156" s="273" customFormat="1" ht="15" customHeight="1" spans="1:4">
      <c r="A156" s="283" t="s">
        <v>311</v>
      </c>
      <c r="B156" s="281">
        <v>285.86758</v>
      </c>
      <c r="C156" s="284" t="s">
        <v>311</v>
      </c>
      <c r="D156" s="282">
        <v>274</v>
      </c>
    </row>
    <row r="157" s="273" customFormat="1" ht="15" customHeight="1" spans="1:4">
      <c r="A157" s="283" t="s">
        <v>312</v>
      </c>
      <c r="B157" s="281"/>
      <c r="C157" s="284" t="s">
        <v>312</v>
      </c>
      <c r="D157" s="282">
        <v>11</v>
      </c>
    </row>
    <row r="158" s="273" customFormat="1" ht="15" customHeight="1" spans="1:4">
      <c r="A158" s="283" t="s">
        <v>313</v>
      </c>
      <c r="B158" s="281">
        <f>SUM(B159:B162)</f>
        <v>0</v>
      </c>
      <c r="C158" s="284" t="s">
        <v>313</v>
      </c>
      <c r="D158" s="282">
        <f>SUM(D159:D162)</f>
        <v>0</v>
      </c>
    </row>
    <row r="159" s="273" customFormat="1" ht="15" customHeight="1" spans="1:4">
      <c r="A159" s="283" t="s">
        <v>314</v>
      </c>
      <c r="B159" s="281"/>
      <c r="C159" s="284" t="s">
        <v>314</v>
      </c>
      <c r="D159" s="282"/>
    </row>
    <row r="160" s="273" customFormat="1" ht="15" customHeight="1" spans="1:4">
      <c r="A160" s="283" t="s">
        <v>315</v>
      </c>
      <c r="B160" s="281"/>
      <c r="C160" s="284" t="s">
        <v>542</v>
      </c>
      <c r="D160" s="282"/>
    </row>
    <row r="161" s="273" customFormat="1" ht="15" customHeight="1" spans="1:4">
      <c r="A161" s="283" t="s">
        <v>316</v>
      </c>
      <c r="B161" s="281"/>
      <c r="C161" s="284" t="s">
        <v>316</v>
      </c>
      <c r="D161" s="282"/>
    </row>
    <row r="162" s="273" customFormat="1" ht="15" customHeight="1" spans="1:4">
      <c r="A162" s="283" t="s">
        <v>317</v>
      </c>
      <c r="B162" s="281"/>
      <c r="C162" s="284" t="s">
        <v>317</v>
      </c>
      <c r="D162" s="282"/>
    </row>
    <row r="163" s="273" customFormat="1" ht="15" customHeight="1" spans="1:4">
      <c r="A163" s="283" t="s">
        <v>318</v>
      </c>
      <c r="B163" s="281">
        <f>SUM(B164:B166)</f>
        <v>89.986308</v>
      </c>
      <c r="C163" s="284" t="s">
        <v>318</v>
      </c>
      <c r="D163" s="282">
        <f>SUM(D164:D166)</f>
        <v>90</v>
      </c>
    </row>
    <row r="164" s="273" customFormat="1" ht="15" customHeight="1" spans="1:4">
      <c r="A164" s="283" t="s">
        <v>319</v>
      </c>
      <c r="B164" s="281">
        <v>78.486308</v>
      </c>
      <c r="C164" s="284" t="s">
        <v>319</v>
      </c>
      <c r="D164" s="282">
        <v>78</v>
      </c>
    </row>
    <row r="165" s="273" customFormat="1" ht="15" customHeight="1" spans="1:4">
      <c r="A165" s="283" t="s">
        <v>320</v>
      </c>
      <c r="B165" s="281">
        <v>11.5</v>
      </c>
      <c r="C165" s="284" t="s">
        <v>320</v>
      </c>
      <c r="D165" s="282">
        <v>12</v>
      </c>
    </row>
    <row r="166" s="273" customFormat="1" ht="15" customHeight="1" spans="1:4">
      <c r="A166" s="283" t="s">
        <v>321</v>
      </c>
      <c r="B166" s="281"/>
      <c r="C166" s="284" t="s">
        <v>321</v>
      </c>
      <c r="D166" s="282"/>
    </row>
    <row r="167" s="273" customFormat="1" ht="15" customHeight="1" spans="1:4">
      <c r="A167" s="285" t="s">
        <v>322</v>
      </c>
      <c r="B167" s="281">
        <f>B168+B169</f>
        <v>271.78423</v>
      </c>
      <c r="C167" s="285" t="s">
        <v>322</v>
      </c>
      <c r="D167" s="282">
        <f>D168+D169</f>
        <v>272</v>
      </c>
    </row>
    <row r="168" s="273" customFormat="1" ht="15" customHeight="1" spans="1:4">
      <c r="A168" s="285" t="s">
        <v>323</v>
      </c>
      <c r="B168" s="281">
        <v>271.78423</v>
      </c>
      <c r="C168" s="285" t="s">
        <v>323</v>
      </c>
      <c r="D168" s="282">
        <v>272</v>
      </c>
    </row>
    <row r="169" s="273" customFormat="1" ht="15" customHeight="1" spans="1:4">
      <c r="A169" s="285" t="s">
        <v>324</v>
      </c>
      <c r="B169" s="281"/>
      <c r="C169" s="285" t="s">
        <v>324</v>
      </c>
      <c r="D169" s="282"/>
    </row>
    <row r="170" s="273" customFormat="1" ht="15" customHeight="1" spans="1:4">
      <c r="A170" s="283" t="s">
        <v>325</v>
      </c>
      <c r="B170" s="281">
        <f>SUM(B171:B172)</f>
        <v>0</v>
      </c>
      <c r="C170" s="284" t="s">
        <v>325</v>
      </c>
      <c r="D170" s="282">
        <f>SUM(D171:D172)</f>
        <v>0</v>
      </c>
    </row>
    <row r="171" s="273" customFormat="1" ht="15" customHeight="1" spans="1:4">
      <c r="A171" s="283" t="s">
        <v>326</v>
      </c>
      <c r="B171" s="281"/>
      <c r="C171" s="284" t="s">
        <v>326</v>
      </c>
      <c r="D171" s="282"/>
    </row>
    <row r="172" s="273" customFormat="1" ht="15" customHeight="1" spans="1:4">
      <c r="A172" s="283" t="s">
        <v>327</v>
      </c>
      <c r="B172" s="281"/>
      <c r="C172" s="284" t="s">
        <v>543</v>
      </c>
      <c r="D172" s="282"/>
    </row>
    <row r="173" s="273" customFormat="1" ht="15" customHeight="1" spans="1:4">
      <c r="A173" s="283" t="s">
        <v>328</v>
      </c>
      <c r="B173" s="281">
        <f t="shared" ref="B173:B178" si="6">B174</f>
        <v>0</v>
      </c>
      <c r="C173" s="284" t="s">
        <v>328</v>
      </c>
      <c r="D173" s="282">
        <f t="shared" ref="D173:D178" si="7">D174</f>
        <v>0</v>
      </c>
    </row>
    <row r="174" s="273" customFormat="1" ht="15" customHeight="1" spans="1:4">
      <c r="A174" s="283" t="s">
        <v>544</v>
      </c>
      <c r="B174" s="281"/>
      <c r="C174" s="284" t="s">
        <v>545</v>
      </c>
      <c r="D174" s="282"/>
    </row>
    <row r="175" s="273" customFormat="1" ht="15" customHeight="1" spans="1:4">
      <c r="A175" s="283" t="s">
        <v>331</v>
      </c>
      <c r="B175" s="281">
        <f>SUM(B176,B180,B178)</f>
        <v>0</v>
      </c>
      <c r="C175" s="284" t="s">
        <v>331</v>
      </c>
      <c r="D175" s="282">
        <f>SUM(D176,D180,D178)</f>
        <v>0</v>
      </c>
    </row>
    <row r="176" s="273" customFormat="1" ht="15" customHeight="1" spans="1:4">
      <c r="A176" s="283" t="s">
        <v>332</v>
      </c>
      <c r="B176" s="281">
        <f t="shared" si="6"/>
        <v>0</v>
      </c>
      <c r="C176" s="284" t="s">
        <v>546</v>
      </c>
      <c r="D176" s="282">
        <f t="shared" si="7"/>
        <v>0</v>
      </c>
    </row>
    <row r="177" s="273" customFormat="1" ht="15" customHeight="1" spans="1:4">
      <c r="A177" s="283" t="s">
        <v>333</v>
      </c>
      <c r="B177" s="281"/>
      <c r="C177" s="284" t="s">
        <v>547</v>
      </c>
      <c r="D177" s="282"/>
    </row>
    <row r="178" s="273" customFormat="1" ht="15" customHeight="1" spans="1:4">
      <c r="A178" s="285" t="s">
        <v>336</v>
      </c>
      <c r="B178" s="281">
        <f t="shared" si="6"/>
        <v>0</v>
      </c>
      <c r="C178" s="285" t="s">
        <v>336</v>
      </c>
      <c r="D178" s="282">
        <f t="shared" si="7"/>
        <v>0</v>
      </c>
    </row>
    <row r="179" s="273" customFormat="1" ht="15" customHeight="1" spans="1:4">
      <c r="A179" s="285" t="s">
        <v>337</v>
      </c>
      <c r="B179" s="281"/>
      <c r="C179" s="285" t="s">
        <v>337</v>
      </c>
      <c r="D179" s="282"/>
    </row>
    <row r="180" s="273" customFormat="1" ht="15" customHeight="1" spans="1:4">
      <c r="A180" s="283" t="s">
        <v>339</v>
      </c>
      <c r="B180" s="281">
        <f>B181</f>
        <v>0</v>
      </c>
      <c r="C180" s="284" t="s">
        <v>548</v>
      </c>
      <c r="D180" s="282">
        <f>D181</f>
        <v>0</v>
      </c>
    </row>
    <row r="181" s="273" customFormat="1" ht="15" customHeight="1" spans="1:4">
      <c r="A181" s="283" t="s">
        <v>340</v>
      </c>
      <c r="B181" s="281"/>
      <c r="C181" s="284" t="s">
        <v>549</v>
      </c>
      <c r="D181" s="282"/>
    </row>
    <row r="182" s="273" customFormat="1" ht="15" customHeight="1" spans="1:4">
      <c r="A182" s="283" t="s">
        <v>341</v>
      </c>
      <c r="B182" s="281">
        <f>SUM(B183,B188,B190,B192)</f>
        <v>666.740105</v>
      </c>
      <c r="C182" s="284" t="s">
        <v>341</v>
      </c>
      <c r="D182" s="282">
        <f>SUM(D183,D188,D190,D192)</f>
        <v>667</v>
      </c>
    </row>
    <row r="183" s="273" customFormat="1" ht="15" customHeight="1" spans="1:4">
      <c r="A183" s="283" t="s">
        <v>342</v>
      </c>
      <c r="B183" s="281">
        <f>SUM(B184:B187)</f>
        <v>663.740105</v>
      </c>
      <c r="C183" s="284" t="s">
        <v>342</v>
      </c>
      <c r="D183" s="282">
        <f>SUM(D184:D187)</f>
        <v>664</v>
      </c>
    </row>
    <row r="184" s="273" customFormat="1" ht="15" customHeight="1" spans="1:4">
      <c r="A184" s="283" t="s">
        <v>170</v>
      </c>
      <c r="B184" s="281">
        <v>208.678905</v>
      </c>
      <c r="C184" s="284" t="s">
        <v>170</v>
      </c>
      <c r="D184" s="282">
        <v>209</v>
      </c>
    </row>
    <row r="185" s="273" customFormat="1" ht="15" customHeight="1" spans="1:4">
      <c r="A185" s="283" t="s">
        <v>343</v>
      </c>
      <c r="B185" s="281">
        <v>455.0612</v>
      </c>
      <c r="C185" s="284" t="s">
        <v>343</v>
      </c>
      <c r="D185" s="282">
        <v>455</v>
      </c>
    </row>
    <row r="186" s="273" customFormat="1" ht="15" customHeight="1" spans="1:4">
      <c r="A186" s="283" t="s">
        <v>344</v>
      </c>
      <c r="B186" s="281"/>
      <c r="C186" s="284" t="s">
        <v>550</v>
      </c>
      <c r="D186" s="282"/>
    </row>
    <row r="187" s="273" customFormat="1" ht="15" customHeight="1" spans="1:4">
      <c r="A187" s="283" t="s">
        <v>345</v>
      </c>
      <c r="B187" s="281"/>
      <c r="C187" s="284" t="s">
        <v>551</v>
      </c>
      <c r="D187" s="282"/>
    </row>
    <row r="188" s="273" customFormat="1" ht="15" customHeight="1" spans="1:4">
      <c r="A188" s="283" t="s">
        <v>346</v>
      </c>
      <c r="B188" s="281">
        <f t="shared" ref="B188:B192" si="8">B189</f>
        <v>0</v>
      </c>
      <c r="C188" s="284" t="s">
        <v>346</v>
      </c>
      <c r="D188" s="282">
        <f t="shared" ref="D188:D192" si="9">D189</f>
        <v>0</v>
      </c>
    </row>
    <row r="189" s="273" customFormat="1" ht="15" customHeight="1" spans="1:4">
      <c r="A189" s="283" t="s">
        <v>347</v>
      </c>
      <c r="B189" s="281"/>
      <c r="C189" s="284" t="s">
        <v>347</v>
      </c>
      <c r="D189" s="282"/>
    </row>
    <row r="190" s="273" customFormat="1" ht="15" customHeight="1" spans="1:4">
      <c r="A190" s="283" t="s">
        <v>348</v>
      </c>
      <c r="B190" s="281">
        <f t="shared" si="8"/>
        <v>3</v>
      </c>
      <c r="C190" s="284" t="s">
        <v>348</v>
      </c>
      <c r="D190" s="282">
        <f t="shared" si="9"/>
        <v>3</v>
      </c>
    </row>
    <row r="191" s="273" customFormat="1" ht="15" customHeight="1" spans="1:4">
      <c r="A191" s="283" t="s">
        <v>349</v>
      </c>
      <c r="B191" s="281">
        <v>3</v>
      </c>
      <c r="C191" s="284" t="s">
        <v>349</v>
      </c>
      <c r="D191" s="282">
        <v>3</v>
      </c>
    </row>
    <row r="192" s="273" customFormat="1" ht="15" customHeight="1" spans="1:4">
      <c r="A192" s="283" t="s">
        <v>350</v>
      </c>
      <c r="B192" s="281">
        <f t="shared" si="8"/>
        <v>0</v>
      </c>
      <c r="C192" s="284" t="s">
        <v>552</v>
      </c>
      <c r="D192" s="282">
        <f t="shared" si="9"/>
        <v>0</v>
      </c>
    </row>
    <row r="193" s="273" customFormat="1" ht="15" customHeight="1" spans="1:4">
      <c r="A193" s="283" t="s">
        <v>351</v>
      </c>
      <c r="B193" s="281"/>
      <c r="C193" s="284" t="s">
        <v>553</v>
      </c>
      <c r="D193" s="282"/>
    </row>
    <row r="194" s="273" customFormat="1" ht="15" customHeight="1" spans="1:4">
      <c r="A194" s="283" t="s">
        <v>352</v>
      </c>
      <c r="B194" s="281">
        <f>SUM(B195,B202,B208,B215,B221,B225)</f>
        <v>199.704322</v>
      </c>
      <c r="C194" s="284" t="s">
        <v>352</v>
      </c>
      <c r="D194" s="282">
        <f>SUM(D195,D202,D208,D215,D221,D225)</f>
        <v>199</v>
      </c>
    </row>
    <row r="195" s="273" customFormat="1" ht="15" customHeight="1" spans="1:4">
      <c r="A195" s="283" t="s">
        <v>353</v>
      </c>
      <c r="B195" s="281">
        <f>SUM(B196:B201)</f>
        <v>152.562842</v>
      </c>
      <c r="C195" s="284" t="s">
        <v>353</v>
      </c>
      <c r="D195" s="282">
        <f>SUM(D196:D201)</f>
        <v>152</v>
      </c>
    </row>
    <row r="196" s="273" customFormat="1" ht="15" customHeight="1" spans="1:4">
      <c r="A196" s="283" t="s">
        <v>170</v>
      </c>
      <c r="B196" s="281">
        <v>53.153042</v>
      </c>
      <c r="C196" s="284" t="s">
        <v>170</v>
      </c>
      <c r="D196" s="282">
        <v>53</v>
      </c>
    </row>
    <row r="197" s="273" customFormat="1" ht="15" customHeight="1" spans="1:4">
      <c r="A197" s="283" t="s">
        <v>354</v>
      </c>
      <c r="B197" s="281">
        <v>99.4098</v>
      </c>
      <c r="C197" s="284" t="s">
        <v>354</v>
      </c>
      <c r="D197" s="282">
        <v>99</v>
      </c>
    </row>
    <row r="198" s="273" customFormat="1" ht="15" customHeight="1" spans="1:4">
      <c r="A198" s="283" t="s">
        <v>554</v>
      </c>
      <c r="B198" s="281"/>
      <c r="C198" s="284" t="s">
        <v>554</v>
      </c>
      <c r="D198" s="282"/>
    </row>
    <row r="199" s="273" customFormat="1" ht="15" customHeight="1" spans="1:4">
      <c r="A199" s="283" t="s">
        <v>555</v>
      </c>
      <c r="B199" s="281"/>
      <c r="C199" s="284" t="s">
        <v>556</v>
      </c>
      <c r="D199" s="282"/>
    </row>
    <row r="200" s="273" customFormat="1" ht="15" customHeight="1" spans="1:4">
      <c r="A200" s="283" t="s">
        <v>357</v>
      </c>
      <c r="B200" s="281"/>
      <c r="C200" s="284" t="s">
        <v>557</v>
      </c>
      <c r="D200" s="282"/>
    </row>
    <row r="201" s="273" customFormat="1" ht="15" customHeight="1" spans="1:4">
      <c r="A201" s="283" t="s">
        <v>359</v>
      </c>
      <c r="B201" s="281"/>
      <c r="C201" s="284" t="s">
        <v>359</v>
      </c>
      <c r="D201" s="282"/>
    </row>
    <row r="202" s="273" customFormat="1" ht="15" customHeight="1" spans="1:4">
      <c r="A202" s="283" t="s">
        <v>360</v>
      </c>
      <c r="B202" s="281">
        <f>SUM(B203:B207)</f>
        <v>0</v>
      </c>
      <c r="C202" s="284" t="s">
        <v>360</v>
      </c>
      <c r="D202" s="282">
        <f>SUM(D203:D207)</f>
        <v>0</v>
      </c>
    </row>
    <row r="203" s="273" customFormat="1" ht="15" customHeight="1" spans="1:4">
      <c r="A203" s="283" t="s">
        <v>170</v>
      </c>
      <c r="B203" s="281"/>
      <c r="C203" s="284" t="s">
        <v>170</v>
      </c>
      <c r="D203" s="282"/>
    </row>
    <row r="204" s="273" customFormat="1" ht="15" customHeight="1" spans="1:4">
      <c r="A204" s="283" t="s">
        <v>361</v>
      </c>
      <c r="B204" s="281"/>
      <c r="C204" s="284" t="s">
        <v>361</v>
      </c>
      <c r="D204" s="282"/>
    </row>
    <row r="205" s="273" customFormat="1" ht="15" customHeight="1" spans="1:4">
      <c r="A205" s="283" t="s">
        <v>362</v>
      </c>
      <c r="B205" s="281"/>
      <c r="C205" s="284" t="s">
        <v>362</v>
      </c>
      <c r="D205" s="282"/>
    </row>
    <row r="206" s="273" customFormat="1" ht="15" customHeight="1" spans="1:4">
      <c r="A206" s="283" t="s">
        <v>363</v>
      </c>
      <c r="B206" s="281"/>
      <c r="C206" s="284" t="s">
        <v>363</v>
      </c>
      <c r="D206" s="282"/>
    </row>
    <row r="207" s="273" customFormat="1" ht="15" customHeight="1" spans="1:4">
      <c r="A207" s="283" t="s">
        <v>364</v>
      </c>
      <c r="B207" s="281"/>
      <c r="C207" s="284" t="s">
        <v>364</v>
      </c>
      <c r="D207" s="282"/>
    </row>
    <row r="208" s="273" customFormat="1" ht="15" customHeight="1" spans="1:4">
      <c r="A208" s="283" t="s">
        <v>365</v>
      </c>
      <c r="B208" s="281">
        <f>SUM(B209:B214)</f>
        <v>0</v>
      </c>
      <c r="C208" s="284" t="s">
        <v>365</v>
      </c>
      <c r="D208" s="282">
        <f>SUM(D209:D214)</f>
        <v>0</v>
      </c>
    </row>
    <row r="209" s="273" customFormat="1" ht="15" customHeight="1" spans="1:4">
      <c r="A209" s="283" t="s">
        <v>170</v>
      </c>
      <c r="B209" s="281"/>
      <c r="C209" s="284" t="s">
        <v>170</v>
      </c>
      <c r="D209" s="282"/>
    </row>
    <row r="210" s="273" customFormat="1" ht="15" customHeight="1" spans="1:4">
      <c r="A210" s="283" t="s">
        <v>366</v>
      </c>
      <c r="B210" s="281"/>
      <c r="C210" s="284" t="s">
        <v>558</v>
      </c>
      <c r="D210" s="282"/>
    </row>
    <row r="211" s="273" customFormat="1" ht="15" customHeight="1" spans="1:4">
      <c r="A211" s="283" t="s">
        <v>367</v>
      </c>
      <c r="B211" s="281"/>
      <c r="C211" s="284" t="s">
        <v>367</v>
      </c>
      <c r="D211" s="282"/>
    </row>
    <row r="212" s="273" customFormat="1" ht="15" customHeight="1" spans="1:4">
      <c r="A212" s="283" t="s">
        <v>368</v>
      </c>
      <c r="B212" s="281"/>
      <c r="C212" s="284" t="s">
        <v>559</v>
      </c>
      <c r="D212" s="282"/>
    </row>
    <row r="213" s="273" customFormat="1" ht="15" customHeight="1" spans="1:4">
      <c r="A213" s="283" t="s">
        <v>369</v>
      </c>
      <c r="B213" s="281"/>
      <c r="C213" s="284" t="s">
        <v>560</v>
      </c>
      <c r="D213" s="282"/>
    </row>
    <row r="214" s="273" customFormat="1" ht="15" customHeight="1" spans="1:4">
      <c r="A214" s="283" t="s">
        <v>370</v>
      </c>
      <c r="B214" s="281"/>
      <c r="C214" s="284" t="s">
        <v>370</v>
      </c>
      <c r="D214" s="282"/>
    </row>
    <row r="215" s="273" customFormat="1" ht="15" customHeight="1" spans="1:4">
      <c r="A215" s="283" t="s">
        <v>371</v>
      </c>
      <c r="B215" s="281">
        <f>SUM(B216:B220)</f>
        <v>47.14148</v>
      </c>
      <c r="C215" s="284" t="s">
        <v>371</v>
      </c>
      <c r="D215" s="282">
        <f>SUM(D216:D220)</f>
        <v>47</v>
      </c>
    </row>
    <row r="216" s="273" customFormat="1" ht="15" customHeight="1" spans="1:4">
      <c r="A216" s="283" t="s">
        <v>170</v>
      </c>
      <c r="B216" s="281">
        <v>47.14148</v>
      </c>
      <c r="C216" s="284" t="s">
        <v>170</v>
      </c>
      <c r="D216" s="282">
        <v>47</v>
      </c>
    </row>
    <row r="217" s="273" customFormat="1" ht="15" customHeight="1" spans="1:4">
      <c r="A217" s="283" t="s">
        <v>372</v>
      </c>
      <c r="B217" s="281"/>
      <c r="C217" s="284" t="s">
        <v>561</v>
      </c>
      <c r="D217" s="282"/>
    </row>
    <row r="218" s="273" customFormat="1" ht="15" customHeight="1" spans="1:4">
      <c r="A218" s="283" t="s">
        <v>373</v>
      </c>
      <c r="B218" s="281"/>
      <c r="C218" s="284" t="s">
        <v>562</v>
      </c>
      <c r="D218" s="282"/>
    </row>
    <row r="219" s="273" customFormat="1" ht="15" customHeight="1" spans="1:4">
      <c r="A219" s="283" t="s">
        <v>374</v>
      </c>
      <c r="B219" s="281"/>
      <c r="C219" s="284" t="s">
        <v>563</v>
      </c>
      <c r="D219" s="282"/>
    </row>
    <row r="220" s="273" customFormat="1" ht="15" customHeight="1" spans="1:4">
      <c r="A220" s="283" t="s">
        <v>375</v>
      </c>
      <c r="B220" s="281"/>
      <c r="C220" s="284" t="s">
        <v>375</v>
      </c>
      <c r="D220" s="282"/>
    </row>
    <row r="221" s="273" customFormat="1" ht="15" customHeight="1" spans="1:4">
      <c r="A221" s="283" t="s">
        <v>376</v>
      </c>
      <c r="B221" s="281">
        <f>SUM(B222:B224)</f>
        <v>0</v>
      </c>
      <c r="C221" s="284" t="s">
        <v>376</v>
      </c>
      <c r="D221" s="282">
        <f>SUM(D222:D224)</f>
        <v>0</v>
      </c>
    </row>
    <row r="222" s="273" customFormat="1" ht="15" customHeight="1" spans="1:4">
      <c r="A222" s="283" t="s">
        <v>377</v>
      </c>
      <c r="B222" s="281"/>
      <c r="C222" s="284" t="s">
        <v>377</v>
      </c>
      <c r="D222" s="282"/>
    </row>
    <row r="223" s="273" customFormat="1" ht="15" customHeight="1" spans="1:4">
      <c r="A223" s="283" t="s">
        <v>378</v>
      </c>
      <c r="B223" s="281"/>
      <c r="C223" s="284" t="s">
        <v>378</v>
      </c>
      <c r="D223" s="282"/>
    </row>
    <row r="224" s="273" customFormat="1" ht="15" customHeight="1" spans="1:4">
      <c r="A224" s="283" t="s">
        <v>379</v>
      </c>
      <c r="B224" s="281"/>
      <c r="C224" s="284" t="s">
        <v>564</v>
      </c>
      <c r="D224" s="282"/>
    </row>
    <row r="225" s="273" customFormat="1" ht="15" customHeight="1" spans="1:4">
      <c r="A225" s="283" t="s">
        <v>380</v>
      </c>
      <c r="B225" s="281">
        <f t="shared" ref="B225:B228" si="10">B226</f>
        <v>0</v>
      </c>
      <c r="C225" s="284" t="s">
        <v>565</v>
      </c>
      <c r="D225" s="282">
        <f t="shared" ref="D225:D228" si="11">D226</f>
        <v>0</v>
      </c>
    </row>
    <row r="226" s="273" customFormat="1" ht="15" customHeight="1" spans="1:4">
      <c r="A226" s="283" t="s">
        <v>381</v>
      </c>
      <c r="B226" s="281"/>
      <c r="C226" s="284" t="s">
        <v>566</v>
      </c>
      <c r="D226" s="282"/>
    </row>
    <row r="227" s="273" customFormat="1" ht="15" customHeight="1" spans="1:4">
      <c r="A227" s="283" t="s">
        <v>382</v>
      </c>
      <c r="B227" s="281">
        <f t="shared" si="10"/>
        <v>0</v>
      </c>
      <c r="C227" s="284" t="s">
        <v>382</v>
      </c>
      <c r="D227" s="282">
        <f t="shared" si="11"/>
        <v>0</v>
      </c>
    </row>
    <row r="228" s="271" customFormat="1" ht="15" customHeight="1" spans="1:4">
      <c r="A228" s="283" t="s">
        <v>383</v>
      </c>
      <c r="B228" s="281">
        <f t="shared" si="10"/>
        <v>0</v>
      </c>
      <c r="C228" s="284" t="s">
        <v>383</v>
      </c>
      <c r="D228" s="282">
        <f t="shared" si="11"/>
        <v>0</v>
      </c>
    </row>
    <row r="229" s="271" customFormat="1" ht="15" customHeight="1" spans="1:4">
      <c r="A229" s="283" t="s">
        <v>384</v>
      </c>
      <c r="B229" s="281"/>
      <c r="C229" s="284" t="s">
        <v>567</v>
      </c>
      <c r="D229" s="282"/>
    </row>
    <row r="230" s="271" customFormat="1" ht="15" customHeight="1" spans="1:4">
      <c r="A230" s="283" t="s">
        <v>385</v>
      </c>
      <c r="B230" s="281">
        <f>SUM(B231,B233,B237,B241)</f>
        <v>80.566964</v>
      </c>
      <c r="C230" s="284" t="s">
        <v>385</v>
      </c>
      <c r="D230" s="282">
        <f>SUM(D231,D233,D237,D241)</f>
        <v>81</v>
      </c>
    </row>
    <row r="231" s="271" customFormat="1" ht="15" customHeight="1" spans="1:4">
      <c r="A231" s="283" t="s">
        <v>386</v>
      </c>
      <c r="B231" s="281">
        <f>B232</f>
        <v>0</v>
      </c>
      <c r="C231" s="284" t="s">
        <v>386</v>
      </c>
      <c r="D231" s="282">
        <f>D232</f>
        <v>0</v>
      </c>
    </row>
    <row r="232" s="271" customFormat="1" ht="15" customHeight="1" spans="1:4">
      <c r="A232" s="283" t="s">
        <v>170</v>
      </c>
      <c r="B232" s="281"/>
      <c r="C232" s="284" t="s">
        <v>170</v>
      </c>
      <c r="D232" s="282"/>
    </row>
    <row r="233" s="271" customFormat="1" ht="15" customHeight="1" spans="1:4">
      <c r="A233" s="283" t="s">
        <v>387</v>
      </c>
      <c r="B233" s="281">
        <f>B234+B235+B236</f>
        <v>47.025149</v>
      </c>
      <c r="C233" s="284" t="s">
        <v>387</v>
      </c>
      <c r="D233" s="282">
        <f>D234+D235+D236</f>
        <v>47</v>
      </c>
    </row>
    <row r="234" s="271" customFormat="1" ht="15" customHeight="1" spans="1:4">
      <c r="A234" s="283" t="s">
        <v>170</v>
      </c>
      <c r="B234" s="281">
        <v>47.025149</v>
      </c>
      <c r="C234" s="284" t="s">
        <v>170</v>
      </c>
      <c r="D234" s="282">
        <v>47</v>
      </c>
    </row>
    <row r="235" s="271" customFormat="1" ht="15" customHeight="1" spans="1:4">
      <c r="A235" s="283" t="s">
        <v>388</v>
      </c>
      <c r="B235" s="281"/>
      <c r="C235" s="284" t="s">
        <v>568</v>
      </c>
      <c r="D235" s="282"/>
    </row>
    <row r="236" s="271" customFormat="1" ht="15" customHeight="1" spans="1:4">
      <c r="A236" s="283" t="s">
        <v>389</v>
      </c>
      <c r="B236" s="281"/>
      <c r="C236" s="284" t="s">
        <v>569</v>
      </c>
      <c r="D236" s="282"/>
    </row>
    <row r="237" s="271" customFormat="1" ht="15" customHeight="1" spans="1:4">
      <c r="A237" s="283" t="s">
        <v>390</v>
      </c>
      <c r="B237" s="281">
        <f>B238+B239+B240</f>
        <v>33.541815</v>
      </c>
      <c r="C237" s="284" t="s">
        <v>390</v>
      </c>
      <c r="D237" s="282">
        <f>D238+D239+D240</f>
        <v>34</v>
      </c>
    </row>
    <row r="238" s="271" customFormat="1" ht="15" customHeight="1" spans="1:4">
      <c r="A238" s="283" t="s">
        <v>259</v>
      </c>
      <c r="B238" s="281">
        <v>33.541815</v>
      </c>
      <c r="C238" s="284" t="s">
        <v>531</v>
      </c>
      <c r="D238" s="282">
        <v>34</v>
      </c>
    </row>
    <row r="239" s="271" customFormat="1" ht="15" customHeight="1" spans="1:4">
      <c r="A239" s="283" t="s">
        <v>391</v>
      </c>
      <c r="B239" s="281"/>
      <c r="C239" s="284" t="s">
        <v>570</v>
      </c>
      <c r="D239" s="282"/>
    </row>
    <row r="240" s="271" customFormat="1" ht="15" customHeight="1" spans="1:4">
      <c r="A240" s="283" t="s">
        <v>392</v>
      </c>
      <c r="B240" s="281"/>
      <c r="C240" s="284" t="s">
        <v>571</v>
      </c>
      <c r="D240" s="282"/>
    </row>
    <row r="241" s="271" customFormat="1" ht="15" customHeight="1" spans="1:4">
      <c r="A241" s="283" t="s">
        <v>393</v>
      </c>
      <c r="B241" s="281">
        <f>SUM(B242:B243)</f>
        <v>0</v>
      </c>
      <c r="C241" s="284" t="s">
        <v>393</v>
      </c>
      <c r="D241" s="282">
        <f>SUM(D242:D243)</f>
        <v>0</v>
      </c>
    </row>
    <row r="242" s="271" customFormat="1" ht="15" customHeight="1" spans="1:4">
      <c r="A242" s="283" t="s">
        <v>394</v>
      </c>
      <c r="B242" s="281"/>
      <c r="C242" s="284" t="s">
        <v>572</v>
      </c>
      <c r="D242" s="282"/>
    </row>
    <row r="243" s="271" customFormat="1" ht="15" customHeight="1" spans="1:4">
      <c r="A243" s="283" t="s">
        <v>395</v>
      </c>
      <c r="B243" s="281"/>
      <c r="C243" s="284" t="s">
        <v>395</v>
      </c>
      <c r="D243" s="282"/>
    </row>
    <row r="244" s="271" customFormat="1" ht="15" customHeight="1" spans="1:4">
      <c r="A244" s="283" t="s">
        <v>396</v>
      </c>
      <c r="B244" s="281">
        <f>B245</f>
        <v>36</v>
      </c>
      <c r="C244" s="284" t="s">
        <v>396</v>
      </c>
      <c r="D244" s="282">
        <f>D245</f>
        <v>36</v>
      </c>
    </row>
    <row r="245" s="271" customFormat="1" ht="15" customHeight="1" spans="1:4">
      <c r="A245" s="283" t="s">
        <v>573</v>
      </c>
      <c r="B245" s="281">
        <f>B246+B247</f>
        <v>36</v>
      </c>
      <c r="C245" s="284" t="s">
        <v>574</v>
      </c>
      <c r="D245" s="282">
        <f>D246+D247</f>
        <v>36</v>
      </c>
    </row>
    <row r="246" s="271" customFormat="1" ht="15" customHeight="1" spans="1:4">
      <c r="A246" s="283" t="s">
        <v>170</v>
      </c>
      <c r="B246" s="281">
        <v>34</v>
      </c>
      <c r="C246" s="284" t="s">
        <v>170</v>
      </c>
      <c r="D246" s="282">
        <v>34</v>
      </c>
    </row>
    <row r="247" s="271" customFormat="1" ht="15" customHeight="1" spans="1:4">
      <c r="A247" s="283" t="s">
        <v>398</v>
      </c>
      <c r="B247" s="281">
        <v>2</v>
      </c>
      <c r="C247" s="284" t="s">
        <v>575</v>
      </c>
      <c r="D247" s="282">
        <v>2</v>
      </c>
    </row>
    <row r="248" s="271" customFormat="1" ht="15" customHeight="1" spans="1:4">
      <c r="A248" s="283" t="s">
        <v>399</v>
      </c>
      <c r="B248" s="281">
        <f>SUM(B249,B254)</f>
        <v>292.527261</v>
      </c>
      <c r="C248" s="284" t="s">
        <v>399</v>
      </c>
      <c r="D248" s="282">
        <f>SUM(D249,D254)</f>
        <v>293</v>
      </c>
    </row>
    <row r="249" s="271" customFormat="1" ht="15" customHeight="1" spans="1:4">
      <c r="A249" s="283" t="s">
        <v>400</v>
      </c>
      <c r="B249" s="281">
        <f>SUM(B250:B253)</f>
        <v>292.527261</v>
      </c>
      <c r="C249" s="284" t="s">
        <v>400</v>
      </c>
      <c r="D249" s="282">
        <f>SUM(D250:D253)</f>
        <v>293</v>
      </c>
    </row>
    <row r="250" s="271" customFormat="1" ht="15" customHeight="1" spans="1:4">
      <c r="A250" s="283" t="s">
        <v>170</v>
      </c>
      <c r="B250" s="281">
        <v>292.527261</v>
      </c>
      <c r="C250" s="284" t="s">
        <v>170</v>
      </c>
      <c r="D250" s="282">
        <v>293</v>
      </c>
    </row>
    <row r="251" s="271" customFormat="1" ht="15" customHeight="1" spans="1:4">
      <c r="A251" s="283" t="s">
        <v>401</v>
      </c>
      <c r="B251" s="281"/>
      <c r="C251" s="284" t="s">
        <v>576</v>
      </c>
      <c r="D251" s="282"/>
    </row>
    <row r="252" s="271" customFormat="1" ht="15" customHeight="1" spans="1:4">
      <c r="A252" s="283" t="s">
        <v>402</v>
      </c>
      <c r="B252" s="281"/>
      <c r="C252" s="284" t="s">
        <v>577</v>
      </c>
      <c r="D252" s="282"/>
    </row>
    <row r="253" s="271" customFormat="1" ht="15" customHeight="1" spans="1:4">
      <c r="A253" s="283" t="s">
        <v>403</v>
      </c>
      <c r="B253" s="281"/>
      <c r="C253" s="284" t="s">
        <v>578</v>
      </c>
      <c r="D253" s="282"/>
    </row>
    <row r="254" s="271" customFormat="1" ht="15" customHeight="1" spans="1:4">
      <c r="A254" s="283" t="s">
        <v>404</v>
      </c>
      <c r="B254" s="281">
        <f t="shared" ref="B254:B257" si="12">B255</f>
        <v>0</v>
      </c>
      <c r="C254" s="284" t="s">
        <v>404</v>
      </c>
      <c r="D254" s="282">
        <f t="shared" ref="D254:D257" si="13">D255</f>
        <v>0</v>
      </c>
    </row>
    <row r="255" s="271" customFormat="1" ht="15" customHeight="1" spans="1:4">
      <c r="A255" s="283" t="s">
        <v>405</v>
      </c>
      <c r="B255" s="281"/>
      <c r="C255" s="284" t="s">
        <v>405</v>
      </c>
      <c r="D255" s="282"/>
    </row>
    <row r="256" s="271" customFormat="1" ht="15" customHeight="1" spans="1:4">
      <c r="A256" s="283" t="s">
        <v>406</v>
      </c>
      <c r="B256" s="281">
        <f t="shared" si="12"/>
        <v>0</v>
      </c>
      <c r="C256" s="284" t="s">
        <v>406</v>
      </c>
      <c r="D256" s="282">
        <f t="shared" si="13"/>
        <v>0</v>
      </c>
    </row>
    <row r="257" s="271" customFormat="1" ht="15" customHeight="1" spans="1:4">
      <c r="A257" s="283" t="s">
        <v>407</v>
      </c>
      <c r="B257" s="281">
        <f t="shared" si="12"/>
        <v>0</v>
      </c>
      <c r="C257" s="284" t="s">
        <v>579</v>
      </c>
      <c r="D257" s="282">
        <f t="shared" si="13"/>
        <v>0</v>
      </c>
    </row>
    <row r="258" s="271" customFormat="1" ht="15" customHeight="1" spans="1:4">
      <c r="A258" s="283" t="s">
        <v>580</v>
      </c>
      <c r="B258" s="281"/>
      <c r="C258" s="284" t="s">
        <v>581</v>
      </c>
      <c r="D258" s="282"/>
    </row>
    <row r="259" s="271" customFormat="1" ht="15" customHeight="1" spans="1:4">
      <c r="A259" s="283" t="s">
        <v>409</v>
      </c>
      <c r="B259" s="281">
        <f t="shared" ref="B259:B264" si="14">B260</f>
        <v>0</v>
      </c>
      <c r="C259" s="284" t="s">
        <v>409</v>
      </c>
      <c r="D259" s="282">
        <f t="shared" ref="D259:D264" si="15">D260</f>
        <v>0</v>
      </c>
    </row>
    <row r="260" s="271" customFormat="1" ht="15" customHeight="1" spans="1:4">
      <c r="A260" s="283" t="s">
        <v>410</v>
      </c>
      <c r="B260" s="281">
        <f t="shared" si="14"/>
        <v>0</v>
      </c>
      <c r="C260" s="284" t="s">
        <v>410</v>
      </c>
      <c r="D260" s="282">
        <f t="shared" si="15"/>
        <v>0</v>
      </c>
    </row>
    <row r="261" s="271" customFormat="1" ht="15" customHeight="1" spans="1:4">
      <c r="A261" s="283" t="s">
        <v>170</v>
      </c>
      <c r="B261" s="281"/>
      <c r="C261" s="284" t="s">
        <v>170</v>
      </c>
      <c r="D261" s="282"/>
    </row>
    <row r="262" s="271" customFormat="1" ht="15" customHeight="1" spans="1:4">
      <c r="A262" s="283" t="s">
        <v>411</v>
      </c>
      <c r="B262" s="281"/>
      <c r="C262" s="284" t="s">
        <v>411</v>
      </c>
      <c r="D262" s="282"/>
    </row>
    <row r="263" s="271" customFormat="1" ht="15" customHeight="1" spans="1:4">
      <c r="A263" s="285" t="s">
        <v>412</v>
      </c>
      <c r="B263" s="281">
        <f t="shared" si="14"/>
        <v>0</v>
      </c>
      <c r="C263" s="285" t="s">
        <v>412</v>
      </c>
      <c r="D263" s="282">
        <f t="shared" si="15"/>
        <v>0</v>
      </c>
    </row>
    <row r="264" s="271" customFormat="1" ht="15" customHeight="1" spans="1:4">
      <c r="A264" s="283" t="s">
        <v>413</v>
      </c>
      <c r="B264" s="281">
        <f t="shared" si="14"/>
        <v>0</v>
      </c>
      <c r="C264" s="284" t="s">
        <v>582</v>
      </c>
      <c r="D264" s="282">
        <f t="shared" si="15"/>
        <v>0</v>
      </c>
    </row>
    <row r="265" s="271" customFormat="1" ht="15" customHeight="1" spans="1:4">
      <c r="A265" s="283" t="s">
        <v>414</v>
      </c>
      <c r="B265" s="281"/>
      <c r="C265" s="284" t="s">
        <v>583</v>
      </c>
      <c r="D265" s="282"/>
    </row>
  </sheetData>
  <mergeCells count="2">
    <mergeCell ref="A1:B1"/>
    <mergeCell ref="C1:D1"/>
  </mergeCells>
  <printOptions horizontalCentered="1"/>
  <pageMargins left="0.751388888888889" right="0.751388888888889" top="0.786805555555556" bottom="0.786805555555556" header="0.507638888888889" footer="0.50763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Zeros="0" topLeftCell="A13" workbookViewId="0">
      <selection activeCell="K24" sqref="K24"/>
    </sheetView>
  </sheetViews>
  <sheetFormatPr defaultColWidth="9" defaultRowHeight="12.75"/>
  <cols>
    <col min="1" max="1" width="31.5" style="327" customWidth="1"/>
    <col min="2" max="2" width="11.3333333333333" style="327" customWidth="1"/>
    <col min="3" max="3" width="10.75" style="327" customWidth="1"/>
    <col min="4" max="4" width="11.3333333333333" style="367" customWidth="1"/>
    <col min="5" max="5" width="12.3333333333333" style="327" customWidth="1"/>
    <col min="6" max="9" width="11.3333333333333" style="327" customWidth="1"/>
    <col min="10" max="10" width="5.58333333333333" style="327" customWidth="1"/>
    <col min="11" max="16384" width="9" style="327"/>
  </cols>
  <sheetData>
    <row r="1" ht="24" customHeight="1" spans="1:9">
      <c r="A1" s="32" t="s">
        <v>50</v>
      </c>
      <c r="B1" s="368"/>
      <c r="C1" s="32"/>
      <c r="D1" s="32"/>
      <c r="E1" s="32"/>
      <c r="F1" s="32"/>
      <c r="G1" s="32"/>
      <c r="H1" s="32"/>
      <c r="I1" s="32"/>
    </row>
    <row r="2" ht="18" customHeight="1" spans="1:9">
      <c r="A2" s="183" t="s">
        <v>51</v>
      </c>
      <c r="B2" s="185"/>
      <c r="C2" s="185"/>
      <c r="D2" s="185"/>
      <c r="E2" s="185"/>
      <c r="F2" s="185"/>
      <c r="G2" s="369"/>
      <c r="H2" s="172" t="s">
        <v>52</v>
      </c>
      <c r="I2" s="172"/>
    </row>
    <row r="3" s="127" customFormat="1" ht="24" customHeight="1" spans="1:9">
      <c r="A3" s="158" t="s">
        <v>53</v>
      </c>
      <c r="B3" s="370" t="s">
        <v>54</v>
      </c>
      <c r="C3" s="370" t="s">
        <v>55</v>
      </c>
      <c r="D3" s="370" t="s">
        <v>56</v>
      </c>
      <c r="E3" s="147" t="s">
        <v>57</v>
      </c>
      <c r="F3" s="147"/>
      <c r="G3" s="147" t="s">
        <v>58</v>
      </c>
      <c r="H3" s="147"/>
      <c r="I3" s="158" t="s">
        <v>59</v>
      </c>
    </row>
    <row r="4" s="127" customFormat="1" ht="23" customHeight="1" spans="1:9">
      <c r="A4" s="158"/>
      <c r="B4" s="370"/>
      <c r="C4" s="147"/>
      <c r="D4" s="147"/>
      <c r="E4" s="364" t="s">
        <v>60</v>
      </c>
      <c r="F4" s="158" t="s">
        <v>61</v>
      </c>
      <c r="G4" s="158" t="s">
        <v>62</v>
      </c>
      <c r="H4" s="158" t="s">
        <v>61</v>
      </c>
      <c r="I4" s="158"/>
    </row>
    <row r="5" s="149" customFormat="1" ht="19" customHeight="1" spans="1:9">
      <c r="A5" s="371" t="s">
        <v>63</v>
      </c>
      <c r="B5" s="130">
        <f>SUM(B6:B18)</f>
        <v>16997</v>
      </c>
      <c r="C5" s="130">
        <f>SUM(C6:C18)</f>
        <v>18250</v>
      </c>
      <c r="D5" s="130">
        <f>SUM(D6:D18)</f>
        <v>17740</v>
      </c>
      <c r="E5" s="135">
        <f>SUM(D5/C5*100)</f>
        <v>97.2054794520548</v>
      </c>
      <c r="F5" s="130">
        <f>D5-C5</f>
        <v>-510</v>
      </c>
      <c r="G5" s="135">
        <f>(D5-B5)/B5%</f>
        <v>4.37135965170324</v>
      </c>
      <c r="H5" s="130">
        <f>D5-B5</f>
        <v>743</v>
      </c>
      <c r="I5" s="13"/>
    </row>
    <row r="6" ht="18.75" customHeight="1" spans="1:9">
      <c r="A6" s="159" t="s">
        <v>64</v>
      </c>
      <c r="B6" s="147">
        <v>2183</v>
      </c>
      <c r="C6" s="147">
        <v>8990</v>
      </c>
      <c r="D6" s="158">
        <v>4228</v>
      </c>
      <c r="E6" s="136">
        <f t="shared" ref="E6:E24" si="0">SUM(D6/C6*100)</f>
        <v>47.0300333704116</v>
      </c>
      <c r="F6" s="147">
        <f t="shared" ref="F6:F26" si="1">D6-C6</f>
        <v>-4762</v>
      </c>
      <c r="G6" s="136">
        <f t="shared" ref="G6:G24" si="2">(D6-B6)/B6%</f>
        <v>93.6784241868988</v>
      </c>
      <c r="H6" s="147">
        <f t="shared" ref="H6:H26" si="3">D6-B6</f>
        <v>2045</v>
      </c>
      <c r="I6" s="158"/>
    </row>
    <row r="7" ht="18.75" customHeight="1" spans="1:9">
      <c r="A7" s="339" t="s">
        <v>65</v>
      </c>
      <c r="B7" s="147">
        <v>4060</v>
      </c>
      <c r="C7" s="147"/>
      <c r="D7" s="158">
        <v>694</v>
      </c>
      <c r="E7" s="136" t="e">
        <f t="shared" si="0"/>
        <v>#DIV/0!</v>
      </c>
      <c r="F7" s="147">
        <f t="shared" si="1"/>
        <v>694</v>
      </c>
      <c r="G7" s="136">
        <f t="shared" si="2"/>
        <v>-82.9064039408867</v>
      </c>
      <c r="H7" s="147">
        <f t="shared" si="3"/>
        <v>-3366</v>
      </c>
      <c r="I7" s="158"/>
    </row>
    <row r="8" ht="18.75" customHeight="1" spans="1:9">
      <c r="A8" s="159" t="s">
        <v>66</v>
      </c>
      <c r="B8" s="147">
        <v>778</v>
      </c>
      <c r="C8" s="147">
        <v>1320</v>
      </c>
      <c r="D8" s="158">
        <v>791</v>
      </c>
      <c r="E8" s="136">
        <f t="shared" si="0"/>
        <v>59.9242424242424</v>
      </c>
      <c r="F8" s="147">
        <f t="shared" si="1"/>
        <v>-529</v>
      </c>
      <c r="G8" s="136">
        <f t="shared" si="2"/>
        <v>1.67095115681234</v>
      </c>
      <c r="H8" s="147">
        <f t="shared" si="3"/>
        <v>13</v>
      </c>
      <c r="I8" s="158"/>
    </row>
    <row r="9" ht="18.75" customHeight="1" spans="1:9">
      <c r="A9" s="159" t="s">
        <v>67</v>
      </c>
      <c r="B9" s="147">
        <v>585</v>
      </c>
      <c r="C9" s="147">
        <v>600</v>
      </c>
      <c r="D9" s="158">
        <v>689</v>
      </c>
      <c r="E9" s="136">
        <f t="shared" si="0"/>
        <v>114.833333333333</v>
      </c>
      <c r="F9" s="147">
        <f t="shared" si="1"/>
        <v>89</v>
      </c>
      <c r="G9" s="136">
        <f t="shared" si="2"/>
        <v>17.7777777777778</v>
      </c>
      <c r="H9" s="147">
        <f t="shared" si="3"/>
        <v>104</v>
      </c>
      <c r="I9" s="158"/>
    </row>
    <row r="10" ht="18.75" customHeight="1" spans="1:9">
      <c r="A10" s="339" t="s">
        <v>68</v>
      </c>
      <c r="B10" s="147"/>
      <c r="C10" s="147"/>
      <c r="D10" s="158"/>
      <c r="E10" s="136"/>
      <c r="F10" s="147">
        <f t="shared" si="1"/>
        <v>0</v>
      </c>
      <c r="G10" s="136"/>
      <c r="H10" s="147">
        <f t="shared" si="3"/>
        <v>0</v>
      </c>
      <c r="I10" s="158"/>
    </row>
    <row r="11" ht="18.75" customHeight="1" spans="1:9">
      <c r="A11" s="159" t="s">
        <v>69</v>
      </c>
      <c r="B11" s="147">
        <v>310</v>
      </c>
      <c r="C11" s="147">
        <v>370</v>
      </c>
      <c r="D11" s="158">
        <v>478</v>
      </c>
      <c r="E11" s="136">
        <f t="shared" ref="E11:E15" si="4">SUM(D11/C11*100)</f>
        <v>129.189189189189</v>
      </c>
      <c r="F11" s="147">
        <f t="shared" si="1"/>
        <v>108</v>
      </c>
      <c r="G11" s="136">
        <f t="shared" ref="G11:G15" si="5">(D11-B11)/B11%</f>
        <v>54.1935483870968</v>
      </c>
      <c r="H11" s="147">
        <f t="shared" si="3"/>
        <v>168</v>
      </c>
      <c r="I11" s="158"/>
    </row>
    <row r="12" ht="18.75" customHeight="1" spans="1:9">
      <c r="A12" s="159" t="s">
        <v>70</v>
      </c>
      <c r="B12" s="147">
        <v>333</v>
      </c>
      <c r="C12" s="147">
        <v>400</v>
      </c>
      <c r="D12" s="158">
        <v>322</v>
      </c>
      <c r="E12" s="136">
        <f t="shared" si="4"/>
        <v>80.5</v>
      </c>
      <c r="F12" s="147">
        <f t="shared" si="1"/>
        <v>-78</v>
      </c>
      <c r="G12" s="136">
        <f t="shared" si="5"/>
        <v>-3.3033033033033</v>
      </c>
      <c r="H12" s="147">
        <f t="shared" si="3"/>
        <v>-11</v>
      </c>
      <c r="I12" s="158"/>
    </row>
    <row r="13" s="149" customFormat="1" ht="18.75" customHeight="1" spans="1:9">
      <c r="A13" s="159" t="s">
        <v>71</v>
      </c>
      <c r="B13" s="147">
        <v>338</v>
      </c>
      <c r="C13" s="147">
        <v>400</v>
      </c>
      <c r="D13" s="158">
        <v>482</v>
      </c>
      <c r="E13" s="136">
        <f t="shared" si="4"/>
        <v>120.5</v>
      </c>
      <c r="F13" s="147">
        <f t="shared" si="1"/>
        <v>82</v>
      </c>
      <c r="G13" s="136">
        <f t="shared" si="5"/>
        <v>42.603550295858</v>
      </c>
      <c r="H13" s="147">
        <f t="shared" si="3"/>
        <v>144</v>
      </c>
      <c r="I13" s="158"/>
    </row>
    <row r="14" ht="18.75" customHeight="1" spans="1:9">
      <c r="A14" s="159" t="s">
        <v>72</v>
      </c>
      <c r="B14" s="147">
        <v>1371</v>
      </c>
      <c r="C14" s="147">
        <v>1400</v>
      </c>
      <c r="D14" s="158">
        <v>1724</v>
      </c>
      <c r="E14" s="136">
        <f t="shared" si="4"/>
        <v>123.142857142857</v>
      </c>
      <c r="F14" s="147">
        <f t="shared" si="1"/>
        <v>324</v>
      </c>
      <c r="G14" s="136">
        <f t="shared" si="5"/>
        <v>25.7476294675419</v>
      </c>
      <c r="H14" s="147">
        <f t="shared" si="3"/>
        <v>353</v>
      </c>
      <c r="I14" s="158"/>
    </row>
    <row r="15" ht="18.75" customHeight="1" spans="1:9">
      <c r="A15" s="159" t="s">
        <v>73</v>
      </c>
      <c r="B15" s="147">
        <v>398</v>
      </c>
      <c r="C15" s="147">
        <v>470</v>
      </c>
      <c r="D15" s="158">
        <v>336</v>
      </c>
      <c r="E15" s="136">
        <f t="shared" si="4"/>
        <v>71.4893617021277</v>
      </c>
      <c r="F15" s="147">
        <f t="shared" si="1"/>
        <v>-134</v>
      </c>
      <c r="G15" s="136">
        <f t="shared" si="5"/>
        <v>-15.5778894472362</v>
      </c>
      <c r="H15" s="147">
        <f t="shared" si="3"/>
        <v>-62</v>
      </c>
      <c r="I15" s="158"/>
    </row>
    <row r="16" ht="18.75" customHeight="1" spans="1:9">
      <c r="A16" s="339" t="s">
        <v>74</v>
      </c>
      <c r="B16" s="147">
        <v>1626</v>
      </c>
      <c r="C16" s="147">
        <v>1900</v>
      </c>
      <c r="D16" s="158">
        <v>1361</v>
      </c>
      <c r="E16" s="136">
        <f t="shared" si="0"/>
        <v>71.6315789473684</v>
      </c>
      <c r="F16" s="147">
        <f t="shared" si="1"/>
        <v>-539</v>
      </c>
      <c r="G16" s="136">
        <f t="shared" si="2"/>
        <v>-16.2976629766298</v>
      </c>
      <c r="H16" s="147">
        <f t="shared" si="3"/>
        <v>-265</v>
      </c>
      <c r="I16" s="158"/>
    </row>
    <row r="17" ht="18.75" customHeight="1" spans="1:9">
      <c r="A17" s="339" t="s">
        <v>75</v>
      </c>
      <c r="B17" s="147">
        <v>1743</v>
      </c>
      <c r="C17" s="147">
        <v>500</v>
      </c>
      <c r="D17" s="158">
        <v>883</v>
      </c>
      <c r="E17" s="136">
        <f t="shared" si="0"/>
        <v>176.6</v>
      </c>
      <c r="F17" s="147">
        <f t="shared" si="1"/>
        <v>383</v>
      </c>
      <c r="G17" s="136">
        <f t="shared" si="2"/>
        <v>-49.3402180149168</v>
      </c>
      <c r="H17" s="147">
        <f t="shared" si="3"/>
        <v>-860</v>
      </c>
      <c r="I17" s="158"/>
    </row>
    <row r="18" ht="18.75" customHeight="1" spans="1:9">
      <c r="A18" s="159" t="s">
        <v>76</v>
      </c>
      <c r="B18" s="147">
        <v>3272</v>
      </c>
      <c r="C18" s="147">
        <v>1900</v>
      </c>
      <c r="D18" s="158">
        <v>5752</v>
      </c>
      <c r="E18" s="136">
        <f t="shared" si="0"/>
        <v>302.736842105263</v>
      </c>
      <c r="F18" s="147">
        <f t="shared" si="1"/>
        <v>3852</v>
      </c>
      <c r="G18" s="136">
        <f t="shared" si="2"/>
        <v>75.7946210268949</v>
      </c>
      <c r="H18" s="147">
        <f t="shared" si="3"/>
        <v>2480</v>
      </c>
      <c r="I18" s="158"/>
    </row>
    <row r="19" s="149" customFormat="1" ht="21" customHeight="1" spans="1:9">
      <c r="A19" s="371" t="s">
        <v>77</v>
      </c>
      <c r="B19" s="130">
        <f>SUM(B20:B25)</f>
        <v>11006</v>
      </c>
      <c r="C19" s="130">
        <f>SUM(C20:C25)</f>
        <v>2950</v>
      </c>
      <c r="D19" s="130">
        <f>SUM(D20:D25)</f>
        <v>3498</v>
      </c>
      <c r="E19" s="135">
        <f t="shared" si="0"/>
        <v>118.576271186441</v>
      </c>
      <c r="F19" s="130">
        <f t="shared" si="1"/>
        <v>548</v>
      </c>
      <c r="G19" s="135">
        <f t="shared" si="2"/>
        <v>-68.2173359985462</v>
      </c>
      <c r="H19" s="130">
        <f t="shared" si="3"/>
        <v>-7508</v>
      </c>
      <c r="I19" s="13"/>
    </row>
    <row r="20" ht="18.75" customHeight="1" spans="1:9">
      <c r="A20" s="159" t="s">
        <v>78</v>
      </c>
      <c r="B20" s="147">
        <v>1937</v>
      </c>
      <c r="C20" s="147">
        <v>1400</v>
      </c>
      <c r="D20" s="158">
        <v>1265</v>
      </c>
      <c r="E20" s="136">
        <f t="shared" si="0"/>
        <v>90.3571428571429</v>
      </c>
      <c r="F20" s="147">
        <f t="shared" si="1"/>
        <v>-135</v>
      </c>
      <c r="G20" s="136">
        <f t="shared" si="2"/>
        <v>-34.6928239545689</v>
      </c>
      <c r="H20" s="147">
        <f t="shared" si="3"/>
        <v>-672</v>
      </c>
      <c r="I20" s="158"/>
    </row>
    <row r="21" ht="18.75" customHeight="1" spans="1:9">
      <c r="A21" s="159" t="s">
        <v>79</v>
      </c>
      <c r="B21" s="147">
        <v>8076</v>
      </c>
      <c r="C21" s="147">
        <v>1000</v>
      </c>
      <c r="D21" s="158">
        <v>529</v>
      </c>
      <c r="E21" s="136">
        <f t="shared" si="0"/>
        <v>52.9</v>
      </c>
      <c r="F21" s="147">
        <f t="shared" si="1"/>
        <v>-471</v>
      </c>
      <c r="G21" s="136">
        <f t="shared" si="2"/>
        <v>-93.4497275879148</v>
      </c>
      <c r="H21" s="147">
        <f t="shared" si="3"/>
        <v>-7547</v>
      </c>
      <c r="I21" s="158"/>
    </row>
    <row r="22" ht="18.75" customHeight="1" spans="1:9">
      <c r="A22" s="159" t="s">
        <v>80</v>
      </c>
      <c r="B22" s="147">
        <v>85</v>
      </c>
      <c r="C22" s="147">
        <v>150</v>
      </c>
      <c r="D22" s="158">
        <v>161</v>
      </c>
      <c r="E22" s="136">
        <f t="shared" si="0"/>
        <v>107.333333333333</v>
      </c>
      <c r="F22" s="147">
        <f t="shared" si="1"/>
        <v>11</v>
      </c>
      <c r="G22" s="136">
        <f t="shared" si="2"/>
        <v>89.4117647058824</v>
      </c>
      <c r="H22" s="147">
        <f t="shared" si="3"/>
        <v>76</v>
      </c>
      <c r="I22" s="158"/>
    </row>
    <row r="23" ht="18.75" customHeight="1" spans="1:9">
      <c r="A23" s="372" t="s">
        <v>81</v>
      </c>
      <c r="B23" s="147"/>
      <c r="C23" s="147"/>
      <c r="D23" s="158"/>
      <c r="E23" s="136"/>
      <c r="F23" s="147">
        <f t="shared" si="1"/>
        <v>0</v>
      </c>
      <c r="G23" s="136"/>
      <c r="H23" s="147">
        <f t="shared" si="3"/>
        <v>0</v>
      </c>
      <c r="I23" s="158"/>
    </row>
    <row r="24" ht="19" customHeight="1" spans="1:9">
      <c r="A24" s="373" t="s">
        <v>82</v>
      </c>
      <c r="B24" s="147">
        <v>408</v>
      </c>
      <c r="C24" s="147">
        <v>400</v>
      </c>
      <c r="D24" s="158">
        <v>1361</v>
      </c>
      <c r="E24" s="136">
        <f t="shared" si="0"/>
        <v>340.25</v>
      </c>
      <c r="F24" s="147">
        <f t="shared" si="1"/>
        <v>961</v>
      </c>
      <c r="G24" s="136">
        <f t="shared" si="2"/>
        <v>233.578431372549</v>
      </c>
      <c r="H24" s="147">
        <f t="shared" si="3"/>
        <v>953</v>
      </c>
      <c r="I24" s="158"/>
    </row>
    <row r="25" ht="18.75" customHeight="1" spans="1:9">
      <c r="A25" s="159" t="s">
        <v>83</v>
      </c>
      <c r="B25" s="147">
        <v>500</v>
      </c>
      <c r="C25" s="147"/>
      <c r="D25" s="158">
        <v>182</v>
      </c>
      <c r="E25" s="135"/>
      <c r="F25" s="147">
        <f t="shared" si="1"/>
        <v>182</v>
      </c>
      <c r="G25" s="136"/>
      <c r="H25" s="147">
        <f t="shared" si="3"/>
        <v>-318</v>
      </c>
      <c r="I25" s="158"/>
    </row>
    <row r="26" ht="15.75" spans="1:9">
      <c r="A26" s="13" t="s">
        <v>84</v>
      </c>
      <c r="B26" s="130">
        <f>SUM(B5,B19)</f>
        <v>28003</v>
      </c>
      <c r="C26" s="130">
        <f>SUM(C5,C19)</f>
        <v>21200</v>
      </c>
      <c r="D26" s="130">
        <f>SUM(D5,D19)</f>
        <v>21238</v>
      </c>
      <c r="E26" s="374">
        <f>D26/C26%</f>
        <v>100.179245283019</v>
      </c>
      <c r="F26" s="130">
        <f t="shared" si="1"/>
        <v>38</v>
      </c>
      <c r="G26" s="135"/>
      <c r="H26" s="130">
        <f t="shared" si="3"/>
        <v>-6765</v>
      </c>
      <c r="I26" s="329"/>
    </row>
  </sheetData>
  <mergeCells count="9">
    <mergeCell ref="A1:I1"/>
    <mergeCell ref="H2:I2"/>
    <mergeCell ref="E3:F3"/>
    <mergeCell ref="G3:H3"/>
    <mergeCell ref="A3:A4"/>
    <mergeCell ref="B3:B4"/>
    <mergeCell ref="C3:C4"/>
    <mergeCell ref="D3:D4"/>
    <mergeCell ref="I3:I4"/>
  </mergeCells>
  <printOptions horizontalCentered="1"/>
  <pageMargins left="0.55" right="0.55" top="0.588888888888889" bottom="0.388888888888889" header="0.509027777777778" footer="0.2"/>
  <pageSetup paperSize="9" orientation="landscape" verticalDpi="18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5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E12" sqref="AE12"/>
    </sheetView>
  </sheetViews>
  <sheetFormatPr defaultColWidth="9" defaultRowHeight="14.25"/>
  <cols>
    <col min="1" max="1" width="18.3333333333333" style="181" customWidth="1"/>
    <col min="2" max="2" width="8.08333333333333" style="181" customWidth="1"/>
    <col min="3" max="3" width="6.33333333333333" style="181" customWidth="1"/>
    <col min="4" max="4" width="6" style="181" customWidth="1"/>
    <col min="5" max="5" width="6.08333333333333" style="181" customWidth="1"/>
    <col min="6" max="6" width="6" style="181" customWidth="1"/>
    <col min="7" max="7" width="6.08333333333333" style="181" customWidth="1"/>
    <col min="8" max="8" width="4.58333333333333" style="181" customWidth="1"/>
    <col min="9" max="9" width="6.25" style="181" customWidth="1"/>
    <col min="10" max="10" width="5.33333333333333" style="181" hidden="1" customWidth="1"/>
    <col min="11" max="12" width="4.83333333333333" style="181" hidden="1" customWidth="1"/>
    <col min="13" max="13" width="4.83333333333333" style="181" customWidth="1"/>
    <col min="14" max="14" width="5.58333333333333" style="181" customWidth="1"/>
    <col min="15" max="15" width="5.5" style="181" customWidth="1"/>
    <col min="16" max="16" width="3.5" style="181" customWidth="1"/>
    <col min="17" max="17" width="3.25" style="181" customWidth="1"/>
    <col min="18" max="20" width="4.83333333333333" style="181" customWidth="1"/>
    <col min="21" max="21" width="4.83333333333333" style="181" hidden="1" customWidth="1"/>
    <col min="22" max="23" width="4.83333333333333" style="181" customWidth="1"/>
    <col min="24" max="24" width="5.58333333333333" style="181" customWidth="1"/>
    <col min="25" max="25" width="5.33333333333333" style="181" customWidth="1"/>
    <col min="26" max="26" width="6.08333333333333" style="181" customWidth="1"/>
    <col min="27" max="27" width="5.33333333333333" style="181" customWidth="1"/>
    <col min="28" max="28" width="4.83333333333333" style="181" customWidth="1"/>
    <col min="29" max="29" width="7.08333333333333" style="181" customWidth="1"/>
    <col min="30" max="30" width="6.83333333333333" style="181" customWidth="1"/>
    <col min="31" max="31" width="8" style="181" customWidth="1"/>
    <col min="32" max="252" width="9" style="181"/>
    <col min="253" max="16384" width="9" style="68"/>
  </cols>
  <sheetData>
    <row r="1" ht="33" customHeight="1" spans="1:230">
      <c r="A1" s="258" t="s">
        <v>595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6"/>
      <c r="CW1" s="256"/>
      <c r="CX1" s="256"/>
      <c r="CY1" s="256"/>
      <c r="CZ1" s="256"/>
      <c r="DA1" s="256"/>
      <c r="DB1" s="256"/>
      <c r="DC1" s="256"/>
      <c r="DD1" s="256"/>
      <c r="DE1" s="256"/>
      <c r="DF1" s="256"/>
      <c r="DG1" s="256"/>
      <c r="DH1" s="256"/>
      <c r="DI1" s="256"/>
      <c r="DJ1" s="256"/>
      <c r="DK1" s="256"/>
      <c r="DL1" s="256"/>
      <c r="DM1" s="256"/>
      <c r="DN1" s="256"/>
      <c r="DO1" s="256"/>
      <c r="DP1" s="256"/>
      <c r="DQ1" s="256"/>
      <c r="DR1" s="256"/>
      <c r="DS1" s="256"/>
      <c r="DT1" s="256"/>
      <c r="DU1" s="256"/>
      <c r="DV1" s="256"/>
      <c r="DW1" s="256"/>
      <c r="DX1" s="256"/>
      <c r="DY1" s="256"/>
      <c r="DZ1" s="256"/>
      <c r="EA1" s="256"/>
      <c r="EB1" s="256"/>
      <c r="EC1" s="256"/>
      <c r="ED1" s="256"/>
      <c r="EE1" s="256"/>
      <c r="EF1" s="256"/>
      <c r="EG1" s="256"/>
      <c r="EH1" s="256"/>
      <c r="EI1" s="256"/>
      <c r="EJ1" s="256"/>
      <c r="EK1" s="256"/>
      <c r="EL1" s="256"/>
      <c r="EM1" s="256"/>
      <c r="EN1" s="256"/>
      <c r="EO1" s="256"/>
      <c r="EP1" s="256"/>
      <c r="EQ1" s="256"/>
      <c r="ER1" s="256"/>
      <c r="ES1" s="256"/>
      <c r="ET1" s="256"/>
      <c r="EU1" s="256"/>
      <c r="EV1" s="256"/>
      <c r="EW1" s="256"/>
      <c r="EX1" s="256"/>
      <c r="EY1" s="256"/>
      <c r="EZ1" s="256"/>
      <c r="FA1" s="256"/>
      <c r="FB1" s="256"/>
      <c r="FC1" s="256"/>
      <c r="FD1" s="256"/>
      <c r="FE1" s="256"/>
      <c r="FF1" s="256"/>
      <c r="FG1" s="256"/>
      <c r="FH1" s="256"/>
      <c r="FI1" s="256"/>
      <c r="FJ1" s="256"/>
      <c r="FK1" s="256"/>
      <c r="FL1" s="256"/>
      <c r="FM1" s="256"/>
      <c r="FN1" s="256"/>
      <c r="FO1" s="256"/>
      <c r="FP1" s="256"/>
      <c r="FQ1" s="256"/>
      <c r="FR1" s="256"/>
      <c r="FS1" s="256"/>
      <c r="FT1" s="256"/>
      <c r="FU1" s="256"/>
      <c r="FV1" s="256"/>
      <c r="FW1" s="256"/>
      <c r="FX1" s="256"/>
      <c r="FY1" s="256"/>
      <c r="FZ1" s="256"/>
      <c r="GA1" s="256"/>
      <c r="GB1" s="256"/>
      <c r="GC1" s="256"/>
      <c r="GD1" s="256"/>
      <c r="GE1" s="256"/>
      <c r="GF1" s="256"/>
      <c r="GG1" s="256"/>
      <c r="GH1" s="256"/>
      <c r="GI1" s="256"/>
      <c r="GJ1" s="256"/>
      <c r="GK1" s="256"/>
      <c r="GL1" s="256"/>
      <c r="GM1" s="256"/>
      <c r="GN1" s="256"/>
      <c r="GO1" s="256"/>
      <c r="GP1" s="256"/>
      <c r="GQ1" s="256"/>
      <c r="GR1" s="256"/>
      <c r="GS1" s="256"/>
      <c r="GT1" s="256"/>
      <c r="GU1" s="256"/>
      <c r="GV1" s="256"/>
      <c r="GW1" s="256"/>
      <c r="GX1" s="256"/>
      <c r="GY1" s="256"/>
      <c r="GZ1" s="256"/>
      <c r="HA1" s="256"/>
      <c r="HB1" s="256"/>
      <c r="HC1" s="256"/>
      <c r="HD1" s="256"/>
      <c r="HE1" s="256"/>
      <c r="HF1" s="256"/>
      <c r="HG1" s="256"/>
      <c r="HH1" s="256"/>
      <c r="HI1" s="256"/>
      <c r="HJ1" s="256"/>
      <c r="HK1" s="256"/>
      <c r="HL1" s="256"/>
      <c r="HM1" s="256"/>
      <c r="HN1" s="256"/>
      <c r="HO1" s="256"/>
      <c r="HP1" s="256"/>
      <c r="HQ1" s="256"/>
      <c r="HR1" s="256"/>
      <c r="HS1" s="256"/>
      <c r="HT1" s="256"/>
      <c r="HU1" s="256"/>
      <c r="HV1" s="256"/>
    </row>
    <row r="2" ht="20.25" spans="1:230">
      <c r="A2" s="259" t="s">
        <v>596</v>
      </c>
      <c r="B2" s="259"/>
      <c r="C2" s="260"/>
      <c r="D2" s="260"/>
      <c r="E2" s="260"/>
      <c r="F2" s="260"/>
      <c r="G2" s="260"/>
      <c r="H2" s="261"/>
      <c r="I2" s="261"/>
      <c r="J2" s="261"/>
      <c r="K2" s="261"/>
      <c r="L2" s="261"/>
      <c r="M2" s="267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68"/>
      <c r="Y2" s="261"/>
      <c r="Z2" s="269" t="s">
        <v>52</v>
      </c>
      <c r="AA2" s="269"/>
      <c r="AB2" s="269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</row>
    <row r="3" s="58" customFormat="1" ht="23.15" customHeight="1" spans="1:256">
      <c r="A3" s="197" t="s">
        <v>419</v>
      </c>
      <c r="B3" s="197" t="s">
        <v>420</v>
      </c>
      <c r="C3" s="262" t="s">
        <v>421</v>
      </c>
      <c r="D3" s="262"/>
      <c r="E3" s="262"/>
      <c r="F3" s="262"/>
      <c r="G3" s="262"/>
      <c r="H3" s="262" t="s">
        <v>422</v>
      </c>
      <c r="I3" s="262"/>
      <c r="J3" s="262"/>
      <c r="K3" s="262"/>
      <c r="L3" s="262"/>
      <c r="M3" s="262"/>
      <c r="N3" s="262" t="s">
        <v>423</v>
      </c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 t="s">
        <v>586</v>
      </c>
      <c r="Z3" s="262"/>
      <c r="AA3" s="262"/>
      <c r="AB3" s="262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177"/>
      <c r="HX3" s="177"/>
      <c r="HY3" s="177"/>
      <c r="HZ3" s="177"/>
      <c r="IA3" s="177"/>
      <c r="IB3" s="177"/>
      <c r="IC3" s="177"/>
      <c r="ID3" s="177"/>
      <c r="IE3" s="177"/>
      <c r="IF3" s="177"/>
      <c r="IG3" s="177"/>
      <c r="IH3" s="177"/>
      <c r="II3" s="177"/>
      <c r="IJ3" s="177"/>
      <c r="IK3" s="177"/>
      <c r="IL3" s="177"/>
      <c r="IM3" s="177"/>
      <c r="IN3" s="177"/>
      <c r="IO3" s="177"/>
      <c r="IP3" s="177"/>
      <c r="IQ3" s="177"/>
      <c r="IR3" s="177"/>
      <c r="IS3" s="149"/>
      <c r="IT3" s="149"/>
      <c r="IU3" s="149"/>
      <c r="IV3" s="149"/>
    </row>
    <row r="4" s="58" customFormat="1" ht="19" customHeight="1" spans="1:256">
      <c r="A4" s="197"/>
      <c r="B4" s="197"/>
      <c r="C4" s="263" t="s">
        <v>152</v>
      </c>
      <c r="D4" s="263" t="s">
        <v>433</v>
      </c>
      <c r="E4" s="263" t="s">
        <v>434</v>
      </c>
      <c r="F4" s="263" t="s">
        <v>435</v>
      </c>
      <c r="G4" s="263" t="s">
        <v>436</v>
      </c>
      <c r="H4" s="197" t="s">
        <v>152</v>
      </c>
      <c r="I4" s="197" t="s">
        <v>437</v>
      </c>
      <c r="J4" s="197" t="s">
        <v>438</v>
      </c>
      <c r="K4" s="197" t="s">
        <v>439</v>
      </c>
      <c r="L4" s="197" t="s">
        <v>587</v>
      </c>
      <c r="M4" s="197" t="s">
        <v>441</v>
      </c>
      <c r="N4" s="263" t="s">
        <v>152</v>
      </c>
      <c r="O4" s="263" t="s">
        <v>442</v>
      </c>
      <c r="P4" s="263" t="s">
        <v>443</v>
      </c>
      <c r="Q4" s="263" t="s">
        <v>444</v>
      </c>
      <c r="R4" s="263" t="s">
        <v>445</v>
      </c>
      <c r="S4" s="263" t="s">
        <v>446</v>
      </c>
      <c r="T4" s="263" t="s">
        <v>447</v>
      </c>
      <c r="U4" s="263" t="s">
        <v>448</v>
      </c>
      <c r="V4" s="263" t="s">
        <v>449</v>
      </c>
      <c r="W4" s="263" t="s">
        <v>450</v>
      </c>
      <c r="X4" s="263" t="s">
        <v>451</v>
      </c>
      <c r="Y4" s="197" t="s">
        <v>152</v>
      </c>
      <c r="Z4" s="197" t="s">
        <v>421</v>
      </c>
      <c r="AA4" s="197" t="s">
        <v>452</v>
      </c>
      <c r="AB4" s="197" t="s">
        <v>588</v>
      </c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177"/>
      <c r="HX4" s="177"/>
      <c r="HY4" s="177"/>
      <c r="HZ4" s="177"/>
      <c r="IA4" s="177"/>
      <c r="IB4" s="177"/>
      <c r="IC4" s="177"/>
      <c r="ID4" s="177"/>
      <c r="IE4" s="177"/>
      <c r="IF4" s="177"/>
      <c r="IG4" s="177"/>
      <c r="IH4" s="177"/>
      <c r="II4" s="177"/>
      <c r="IJ4" s="177"/>
      <c r="IK4" s="177"/>
      <c r="IL4" s="177"/>
      <c r="IM4" s="177"/>
      <c r="IN4" s="177"/>
      <c r="IO4" s="177"/>
      <c r="IP4" s="177"/>
      <c r="IQ4" s="177"/>
      <c r="IR4" s="177"/>
      <c r="IS4" s="149"/>
      <c r="IT4" s="149"/>
      <c r="IU4" s="149"/>
      <c r="IV4" s="149"/>
    </row>
    <row r="5" s="58" customFormat="1" ht="61.5" customHeight="1" spans="1:256">
      <c r="A5" s="197"/>
      <c r="B5" s="197"/>
      <c r="C5" s="263"/>
      <c r="D5" s="263"/>
      <c r="E5" s="263"/>
      <c r="F5" s="263"/>
      <c r="G5" s="263"/>
      <c r="H5" s="197"/>
      <c r="I5" s="197"/>
      <c r="J5" s="197"/>
      <c r="K5" s="197"/>
      <c r="L5" s="197"/>
      <c r="M5" s="197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197"/>
      <c r="Z5" s="197"/>
      <c r="AA5" s="197"/>
      <c r="AB5" s="197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49"/>
      <c r="IT5" s="149"/>
      <c r="IU5" s="149"/>
      <c r="IV5" s="149"/>
    </row>
    <row r="6" ht="21" customHeight="1" spans="1:230">
      <c r="A6" s="264" t="s">
        <v>167</v>
      </c>
      <c r="B6" s="254">
        <f t="shared" ref="B6:AB6" si="0">SUM(B7:B21)</f>
        <v>17542</v>
      </c>
      <c r="C6" s="254">
        <f t="shared" si="0"/>
        <v>6514</v>
      </c>
      <c r="D6" s="254">
        <f t="shared" si="0"/>
        <v>3719</v>
      </c>
      <c r="E6" s="254">
        <f t="shared" si="0"/>
        <v>1028</v>
      </c>
      <c r="F6" s="254">
        <f t="shared" si="0"/>
        <v>290</v>
      </c>
      <c r="G6" s="254">
        <f t="shared" si="0"/>
        <v>1477</v>
      </c>
      <c r="H6" s="254">
        <f t="shared" si="0"/>
        <v>4</v>
      </c>
      <c r="I6" s="254">
        <f t="shared" si="0"/>
        <v>4</v>
      </c>
      <c r="J6" s="254">
        <f t="shared" si="0"/>
        <v>0</v>
      </c>
      <c r="K6" s="254">
        <f t="shared" si="0"/>
        <v>0</v>
      </c>
      <c r="L6" s="254">
        <f t="shared" si="0"/>
        <v>0</v>
      </c>
      <c r="M6" s="254">
        <f t="shared" si="0"/>
        <v>0</v>
      </c>
      <c r="N6" s="254">
        <f t="shared" si="0"/>
        <v>997</v>
      </c>
      <c r="O6" s="254">
        <f t="shared" si="0"/>
        <v>820</v>
      </c>
      <c r="P6" s="254">
        <f t="shared" si="0"/>
        <v>2</v>
      </c>
      <c r="Q6" s="254">
        <f t="shared" si="0"/>
        <v>5</v>
      </c>
      <c r="R6" s="254">
        <f t="shared" si="0"/>
        <v>3</v>
      </c>
      <c r="S6" s="254">
        <f t="shared" si="0"/>
        <v>33</v>
      </c>
      <c r="T6" s="254">
        <f t="shared" si="0"/>
        <v>7</v>
      </c>
      <c r="U6" s="254">
        <f t="shared" si="0"/>
        <v>0</v>
      </c>
      <c r="V6" s="254">
        <f t="shared" si="0"/>
        <v>105</v>
      </c>
      <c r="W6" s="254">
        <f t="shared" si="0"/>
        <v>1</v>
      </c>
      <c r="X6" s="254">
        <f t="shared" si="0"/>
        <v>21</v>
      </c>
      <c r="Y6" s="254">
        <f t="shared" si="0"/>
        <v>10027</v>
      </c>
      <c r="Z6" s="254">
        <f t="shared" si="0"/>
        <v>9989</v>
      </c>
      <c r="AA6" s="254">
        <f t="shared" si="0"/>
        <v>38</v>
      </c>
      <c r="AB6" s="254">
        <f t="shared" si="0"/>
        <v>0</v>
      </c>
      <c r="AC6" s="270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</row>
    <row r="7" ht="21" customHeight="1" spans="1:230">
      <c r="A7" s="265" t="s">
        <v>168</v>
      </c>
      <c r="B7" s="254">
        <f t="shared" ref="B7:B21" si="1">C7+H7+N7+Y7</f>
        <v>3520</v>
      </c>
      <c r="C7" s="254">
        <f t="shared" ref="C7:C21" si="2">D7+E7+F7+G7</f>
        <v>2941</v>
      </c>
      <c r="D7" s="198">
        <v>1522</v>
      </c>
      <c r="E7" s="198">
        <v>497</v>
      </c>
      <c r="F7" s="198">
        <v>152</v>
      </c>
      <c r="G7" s="198">
        <v>770</v>
      </c>
      <c r="H7" s="198">
        <f t="shared" ref="H7:H20" si="3">I7+J7+K7+L7+M7</f>
        <v>1</v>
      </c>
      <c r="I7" s="198">
        <v>1</v>
      </c>
      <c r="J7" s="198"/>
      <c r="K7" s="198"/>
      <c r="L7" s="198"/>
      <c r="M7" s="198"/>
      <c r="N7" s="198">
        <f t="shared" ref="N7:N21" si="4">O7+P7+Q7+R7+S7+T7+U7+V7+W7+X7</f>
        <v>458</v>
      </c>
      <c r="O7" s="198">
        <v>380</v>
      </c>
      <c r="P7" s="198">
        <v>1</v>
      </c>
      <c r="Q7" s="198">
        <v>3</v>
      </c>
      <c r="R7" s="198"/>
      <c r="S7" s="198">
        <v>5</v>
      </c>
      <c r="T7" s="198">
        <v>7</v>
      </c>
      <c r="U7" s="198"/>
      <c r="V7" s="198">
        <v>53</v>
      </c>
      <c r="W7" s="198">
        <v>0</v>
      </c>
      <c r="X7" s="198">
        <v>9</v>
      </c>
      <c r="Y7" s="198">
        <f t="shared" ref="Y7:Y21" si="5">Z7+AA7+AB7</f>
        <v>120</v>
      </c>
      <c r="Z7" s="198">
        <v>114</v>
      </c>
      <c r="AA7" s="198">
        <v>6</v>
      </c>
      <c r="AB7" s="198"/>
      <c r="AC7" s="270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  <c r="EG7" s="256"/>
      <c r="EH7" s="256"/>
      <c r="EI7" s="256"/>
      <c r="EJ7" s="256"/>
      <c r="EK7" s="256"/>
      <c r="EL7" s="256"/>
      <c r="EM7" s="256"/>
      <c r="EN7" s="256"/>
      <c r="EO7" s="256"/>
      <c r="EP7" s="256"/>
      <c r="EQ7" s="256"/>
      <c r="ER7" s="256"/>
      <c r="ES7" s="256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6"/>
      <c r="FF7" s="256"/>
      <c r="FG7" s="256"/>
      <c r="FH7" s="256"/>
      <c r="FI7" s="256"/>
      <c r="FJ7" s="256"/>
      <c r="FK7" s="256"/>
      <c r="FL7" s="256"/>
      <c r="FM7" s="256"/>
      <c r="FN7" s="256"/>
      <c r="FO7" s="256"/>
      <c r="FP7" s="256"/>
      <c r="FQ7" s="256"/>
      <c r="FR7" s="256"/>
      <c r="FS7" s="256"/>
      <c r="FT7" s="256"/>
      <c r="FU7" s="256"/>
      <c r="FV7" s="256"/>
      <c r="FW7" s="256"/>
      <c r="FX7" s="256"/>
      <c r="FY7" s="256"/>
      <c r="FZ7" s="256"/>
      <c r="GA7" s="256"/>
      <c r="GB7" s="256"/>
      <c r="GC7" s="256"/>
      <c r="GD7" s="256"/>
      <c r="GE7" s="256"/>
      <c r="GF7" s="256"/>
      <c r="GG7" s="256"/>
      <c r="GH7" s="256"/>
      <c r="GI7" s="256"/>
      <c r="GJ7" s="256"/>
      <c r="GK7" s="256"/>
      <c r="GL7" s="256"/>
      <c r="GM7" s="256"/>
      <c r="GN7" s="256"/>
      <c r="GO7" s="256"/>
      <c r="GP7" s="256"/>
      <c r="GQ7" s="256"/>
      <c r="GR7" s="256"/>
      <c r="GS7" s="256"/>
      <c r="GT7" s="256"/>
      <c r="GU7" s="256"/>
      <c r="GV7" s="256"/>
      <c r="GW7" s="256"/>
      <c r="GX7" s="256"/>
      <c r="GY7" s="256"/>
      <c r="GZ7" s="256"/>
      <c r="HA7" s="256"/>
      <c r="HB7" s="256"/>
      <c r="HC7" s="256"/>
      <c r="HD7" s="256"/>
      <c r="HE7" s="256"/>
      <c r="HF7" s="256"/>
      <c r="HG7" s="256"/>
      <c r="HH7" s="256"/>
      <c r="HI7" s="256"/>
      <c r="HJ7" s="256"/>
      <c r="HK7" s="256"/>
      <c r="HL7" s="256"/>
      <c r="HM7" s="256"/>
      <c r="HN7" s="256"/>
      <c r="HO7" s="256"/>
      <c r="HP7" s="256"/>
      <c r="HQ7" s="256"/>
      <c r="HR7" s="256"/>
      <c r="HS7" s="256"/>
      <c r="HT7" s="256"/>
      <c r="HU7" s="256"/>
      <c r="HV7" s="256"/>
    </row>
    <row r="8" ht="21" customHeight="1" spans="1:230">
      <c r="A8" s="265" t="s">
        <v>207</v>
      </c>
      <c r="B8" s="254">
        <f t="shared" si="1"/>
        <v>0</v>
      </c>
      <c r="C8" s="254">
        <f t="shared" si="2"/>
        <v>0</v>
      </c>
      <c r="D8" s="198"/>
      <c r="E8" s="198"/>
      <c r="F8" s="198"/>
      <c r="G8" s="198"/>
      <c r="H8" s="198">
        <f t="shared" si="3"/>
        <v>0</v>
      </c>
      <c r="I8" s="198"/>
      <c r="J8" s="198"/>
      <c r="K8" s="198"/>
      <c r="L8" s="198"/>
      <c r="M8" s="198"/>
      <c r="N8" s="198">
        <f t="shared" si="4"/>
        <v>0</v>
      </c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>
        <f t="shared" si="5"/>
        <v>0</v>
      </c>
      <c r="Z8" s="198"/>
      <c r="AA8" s="198"/>
      <c r="AB8" s="198"/>
      <c r="AC8" s="270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</row>
    <row r="9" ht="21" customHeight="1" spans="1:230">
      <c r="A9" s="265" t="s">
        <v>211</v>
      </c>
      <c r="B9" s="254">
        <f t="shared" si="1"/>
        <v>2633</v>
      </c>
      <c r="C9" s="254">
        <f t="shared" si="2"/>
        <v>2350</v>
      </c>
      <c r="D9" s="198">
        <v>1513</v>
      </c>
      <c r="E9" s="198">
        <v>280</v>
      </c>
      <c r="F9" s="198">
        <v>68</v>
      </c>
      <c r="G9" s="198">
        <v>489</v>
      </c>
      <c r="H9" s="198">
        <f t="shared" si="3"/>
        <v>3</v>
      </c>
      <c r="I9" s="198">
        <v>3</v>
      </c>
      <c r="J9" s="198"/>
      <c r="K9" s="198"/>
      <c r="L9" s="198"/>
      <c r="M9" s="198"/>
      <c r="N9" s="198">
        <f t="shared" si="4"/>
        <v>280</v>
      </c>
      <c r="O9" s="198">
        <v>218</v>
      </c>
      <c r="P9" s="198"/>
      <c r="Q9" s="198">
        <v>2</v>
      </c>
      <c r="R9" s="198">
        <v>3</v>
      </c>
      <c r="S9" s="198">
        <v>7</v>
      </c>
      <c r="T9" s="198"/>
      <c r="U9" s="198"/>
      <c r="V9" s="198">
        <v>40</v>
      </c>
      <c r="W9" s="198"/>
      <c r="X9" s="198">
        <v>10</v>
      </c>
      <c r="Y9" s="198">
        <f t="shared" si="5"/>
        <v>0</v>
      </c>
      <c r="Z9" s="198"/>
      <c r="AA9" s="198"/>
      <c r="AB9" s="198"/>
      <c r="AC9" s="270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</row>
    <row r="10" ht="21" customHeight="1" spans="1:230">
      <c r="A10" s="265" t="s">
        <v>225</v>
      </c>
      <c r="B10" s="254">
        <f t="shared" si="1"/>
        <v>9235</v>
      </c>
      <c r="C10" s="254">
        <f t="shared" si="2"/>
        <v>54</v>
      </c>
      <c r="D10" s="198">
        <v>37</v>
      </c>
      <c r="E10" s="198">
        <v>11</v>
      </c>
      <c r="F10" s="198">
        <v>4</v>
      </c>
      <c r="G10" s="198">
        <v>2</v>
      </c>
      <c r="H10" s="198">
        <f t="shared" si="3"/>
        <v>0</v>
      </c>
      <c r="I10" s="198"/>
      <c r="J10" s="198"/>
      <c r="K10" s="198"/>
      <c r="L10" s="198"/>
      <c r="M10" s="198"/>
      <c r="N10" s="198">
        <f t="shared" si="4"/>
        <v>8</v>
      </c>
      <c r="O10" s="198">
        <v>7</v>
      </c>
      <c r="P10" s="198"/>
      <c r="Q10" s="198"/>
      <c r="R10" s="198"/>
      <c r="S10" s="198"/>
      <c r="T10" s="198"/>
      <c r="U10" s="198"/>
      <c r="V10" s="198"/>
      <c r="W10" s="198"/>
      <c r="X10" s="198">
        <v>1</v>
      </c>
      <c r="Y10" s="198">
        <f t="shared" si="5"/>
        <v>9173</v>
      </c>
      <c r="Z10" s="198">
        <f>34+9129</f>
        <v>9163</v>
      </c>
      <c r="AA10" s="198">
        <v>10</v>
      </c>
      <c r="AB10" s="198"/>
      <c r="AC10" s="270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</row>
    <row r="11" ht="21" customHeight="1" spans="1:252">
      <c r="A11" s="265" t="s">
        <v>241</v>
      </c>
      <c r="B11" s="254">
        <f t="shared" si="1"/>
        <v>0</v>
      </c>
      <c r="C11" s="254">
        <f t="shared" si="2"/>
        <v>0</v>
      </c>
      <c r="D11" s="198"/>
      <c r="E11" s="198"/>
      <c r="F11" s="198"/>
      <c r="G11" s="198"/>
      <c r="H11" s="198">
        <f t="shared" si="3"/>
        <v>0</v>
      </c>
      <c r="I11" s="198"/>
      <c r="J11" s="198"/>
      <c r="K11" s="198"/>
      <c r="L11" s="198"/>
      <c r="M11" s="198"/>
      <c r="N11" s="198">
        <f t="shared" si="4"/>
        <v>0</v>
      </c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>
        <f t="shared" si="5"/>
        <v>0</v>
      </c>
      <c r="Z11" s="198"/>
      <c r="AA11" s="198"/>
      <c r="AB11" s="198"/>
      <c r="AC11" s="270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</row>
    <row r="12" ht="21" customHeight="1" spans="1:230">
      <c r="A12" s="265" t="s">
        <v>244</v>
      </c>
      <c r="B12" s="254">
        <f t="shared" si="1"/>
        <v>3</v>
      </c>
      <c r="C12" s="254">
        <f t="shared" si="2"/>
        <v>0</v>
      </c>
      <c r="D12" s="198"/>
      <c r="E12" s="198"/>
      <c r="F12" s="198"/>
      <c r="G12" s="198"/>
      <c r="H12" s="198">
        <f t="shared" si="3"/>
        <v>0</v>
      </c>
      <c r="I12" s="198"/>
      <c r="J12" s="198"/>
      <c r="K12" s="198"/>
      <c r="L12" s="198"/>
      <c r="M12" s="198"/>
      <c r="N12" s="198">
        <f t="shared" si="4"/>
        <v>3</v>
      </c>
      <c r="O12" s="198">
        <v>3</v>
      </c>
      <c r="P12" s="198"/>
      <c r="Q12" s="198"/>
      <c r="R12" s="198"/>
      <c r="S12" s="198"/>
      <c r="T12" s="198"/>
      <c r="U12" s="198"/>
      <c r="V12" s="198"/>
      <c r="W12" s="198"/>
      <c r="X12" s="198"/>
      <c r="Y12" s="198">
        <f t="shared" si="5"/>
        <v>0</v>
      </c>
      <c r="Z12" s="198"/>
      <c r="AA12" s="198"/>
      <c r="AB12" s="198"/>
      <c r="AC12" s="270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  <c r="DT12" s="256"/>
      <c r="DU12" s="256"/>
      <c r="DV12" s="256"/>
      <c r="DW12" s="256"/>
      <c r="DX12" s="256"/>
      <c r="DY12" s="256"/>
      <c r="DZ12" s="256"/>
      <c r="EA12" s="256"/>
      <c r="EB12" s="256"/>
      <c r="EC12" s="256"/>
      <c r="ED12" s="256"/>
      <c r="EE12" s="256"/>
      <c r="EF12" s="256"/>
      <c r="EG12" s="256"/>
      <c r="EH12" s="256"/>
      <c r="EI12" s="256"/>
      <c r="EJ12" s="256"/>
      <c r="EK12" s="256"/>
      <c r="EL12" s="256"/>
      <c r="EM12" s="256"/>
      <c r="EN12" s="256"/>
      <c r="EO12" s="256"/>
      <c r="EP12" s="256"/>
      <c r="EQ12" s="256"/>
      <c r="ER12" s="256"/>
      <c r="ES12" s="256"/>
      <c r="ET12" s="256"/>
      <c r="EU12" s="256"/>
      <c r="EV12" s="256"/>
      <c r="EW12" s="256"/>
      <c r="EX12" s="256"/>
      <c r="EY12" s="256"/>
      <c r="EZ12" s="256"/>
      <c r="FA12" s="256"/>
      <c r="FB12" s="256"/>
      <c r="FC12" s="256"/>
      <c r="FD12" s="256"/>
      <c r="FE12" s="256"/>
      <c r="FF12" s="256"/>
      <c r="FG12" s="256"/>
      <c r="FH12" s="256"/>
      <c r="FI12" s="256"/>
      <c r="FJ12" s="256"/>
      <c r="FK12" s="256"/>
      <c r="FL12" s="256"/>
      <c r="FM12" s="256"/>
      <c r="FN12" s="256"/>
      <c r="FO12" s="256"/>
      <c r="FP12" s="256"/>
      <c r="FQ12" s="256"/>
      <c r="FR12" s="256"/>
      <c r="FS12" s="256"/>
      <c r="FT12" s="256"/>
      <c r="FU12" s="256"/>
      <c r="FV12" s="256"/>
      <c r="FW12" s="256"/>
      <c r="FX12" s="256"/>
      <c r="FY12" s="256"/>
      <c r="FZ12" s="256"/>
      <c r="GA12" s="256"/>
      <c r="GB12" s="256"/>
      <c r="GC12" s="256"/>
      <c r="GD12" s="256"/>
      <c r="GE12" s="256"/>
      <c r="GF12" s="256"/>
      <c r="GG12" s="256"/>
      <c r="GH12" s="256"/>
      <c r="GI12" s="256"/>
      <c r="GJ12" s="256"/>
      <c r="GK12" s="256"/>
      <c r="GL12" s="256"/>
      <c r="GM12" s="256"/>
      <c r="GN12" s="256"/>
      <c r="GO12" s="256"/>
      <c r="GP12" s="256"/>
      <c r="GQ12" s="256"/>
      <c r="GR12" s="256"/>
      <c r="GS12" s="256"/>
      <c r="GT12" s="256"/>
      <c r="GU12" s="256"/>
      <c r="GV12" s="256"/>
      <c r="GW12" s="256"/>
      <c r="GX12" s="256"/>
      <c r="GY12" s="256"/>
      <c r="GZ12" s="256"/>
      <c r="HA12" s="256"/>
      <c r="HB12" s="256"/>
      <c r="HC12" s="256"/>
      <c r="HD12" s="256"/>
      <c r="HE12" s="256"/>
      <c r="HF12" s="256"/>
      <c r="HG12" s="256"/>
      <c r="HH12" s="256"/>
      <c r="HI12" s="256"/>
      <c r="HJ12" s="256"/>
      <c r="HK12" s="256"/>
      <c r="HL12" s="256"/>
      <c r="HM12" s="256"/>
      <c r="HN12" s="256"/>
      <c r="HO12" s="256"/>
      <c r="HP12" s="256"/>
      <c r="HQ12" s="256"/>
      <c r="HR12" s="256"/>
      <c r="HS12" s="256"/>
      <c r="HT12" s="256"/>
      <c r="HU12" s="256"/>
      <c r="HV12" s="256"/>
    </row>
    <row r="13" ht="21" customHeight="1" spans="1:230">
      <c r="A13" s="265" t="s">
        <v>257</v>
      </c>
      <c r="B13" s="254">
        <f t="shared" si="1"/>
        <v>152</v>
      </c>
      <c r="C13" s="254">
        <f t="shared" si="2"/>
        <v>130</v>
      </c>
      <c r="D13" s="198">
        <v>89</v>
      </c>
      <c r="E13" s="198">
        <v>30</v>
      </c>
      <c r="F13" s="198">
        <v>9</v>
      </c>
      <c r="G13" s="198">
        <v>2</v>
      </c>
      <c r="H13" s="198">
        <f t="shared" si="3"/>
        <v>0</v>
      </c>
      <c r="I13" s="198"/>
      <c r="J13" s="198"/>
      <c r="K13" s="198"/>
      <c r="L13" s="198"/>
      <c r="M13" s="198"/>
      <c r="N13" s="198">
        <f t="shared" si="4"/>
        <v>22</v>
      </c>
      <c r="O13" s="198">
        <v>22</v>
      </c>
      <c r="P13" s="198"/>
      <c r="Q13" s="198"/>
      <c r="R13" s="198"/>
      <c r="S13" s="198"/>
      <c r="T13" s="198"/>
      <c r="U13" s="198"/>
      <c r="V13" s="198"/>
      <c r="W13" s="198"/>
      <c r="X13" s="198"/>
      <c r="Y13" s="198">
        <f t="shared" si="5"/>
        <v>0</v>
      </c>
      <c r="Z13" s="198"/>
      <c r="AA13" s="198"/>
      <c r="AB13" s="198"/>
      <c r="AC13" s="270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6"/>
      <c r="CW13" s="256"/>
      <c r="CX13" s="256"/>
      <c r="CY13" s="256"/>
      <c r="CZ13" s="256"/>
      <c r="DA13" s="256"/>
      <c r="DB13" s="256"/>
      <c r="DC13" s="256"/>
      <c r="DD13" s="256"/>
      <c r="DE13" s="256"/>
      <c r="DF13" s="256"/>
      <c r="DG13" s="256"/>
      <c r="DH13" s="256"/>
      <c r="DI13" s="256"/>
      <c r="DJ13" s="256"/>
      <c r="DK13" s="256"/>
      <c r="DL13" s="256"/>
      <c r="DM13" s="256"/>
      <c r="DN13" s="256"/>
      <c r="DO13" s="256"/>
      <c r="DP13" s="256"/>
      <c r="DQ13" s="256"/>
      <c r="DR13" s="256"/>
      <c r="DS13" s="256"/>
      <c r="DT13" s="256"/>
      <c r="DU13" s="256"/>
      <c r="DV13" s="256"/>
      <c r="DW13" s="256"/>
      <c r="DX13" s="256"/>
      <c r="DY13" s="256"/>
      <c r="DZ13" s="256"/>
      <c r="EA13" s="256"/>
      <c r="EB13" s="256"/>
      <c r="EC13" s="256"/>
      <c r="ED13" s="256"/>
      <c r="EE13" s="256"/>
      <c r="EF13" s="256"/>
      <c r="EG13" s="256"/>
      <c r="EH13" s="256"/>
      <c r="EI13" s="256"/>
      <c r="EJ13" s="256"/>
      <c r="EK13" s="256"/>
      <c r="EL13" s="256"/>
      <c r="EM13" s="256"/>
      <c r="EN13" s="256"/>
      <c r="EO13" s="256"/>
      <c r="EP13" s="256"/>
      <c r="EQ13" s="256"/>
      <c r="ER13" s="256"/>
      <c r="ES13" s="256"/>
      <c r="ET13" s="256"/>
      <c r="EU13" s="256"/>
      <c r="EV13" s="256"/>
      <c r="EW13" s="256"/>
      <c r="EX13" s="256"/>
      <c r="EY13" s="256"/>
      <c r="EZ13" s="256"/>
      <c r="FA13" s="256"/>
      <c r="FB13" s="256"/>
      <c r="FC13" s="256"/>
      <c r="FD13" s="256"/>
      <c r="FE13" s="256"/>
      <c r="FF13" s="256"/>
      <c r="FG13" s="256"/>
      <c r="FH13" s="256"/>
      <c r="FI13" s="256"/>
      <c r="FJ13" s="256"/>
      <c r="FK13" s="256"/>
      <c r="FL13" s="256"/>
      <c r="FM13" s="256"/>
      <c r="FN13" s="256"/>
      <c r="FO13" s="256"/>
      <c r="FP13" s="256"/>
      <c r="FQ13" s="256"/>
      <c r="FR13" s="256"/>
      <c r="FS13" s="256"/>
      <c r="FT13" s="256"/>
      <c r="FU13" s="256"/>
      <c r="FV13" s="256"/>
      <c r="FW13" s="256"/>
      <c r="FX13" s="256"/>
      <c r="FY13" s="256"/>
      <c r="FZ13" s="256"/>
      <c r="GA13" s="256"/>
      <c r="GB13" s="256"/>
      <c r="GC13" s="256"/>
      <c r="GD13" s="256"/>
      <c r="GE13" s="256"/>
      <c r="GF13" s="256"/>
      <c r="GG13" s="256"/>
      <c r="GH13" s="256"/>
      <c r="GI13" s="256"/>
      <c r="GJ13" s="256"/>
      <c r="GK13" s="256"/>
      <c r="GL13" s="256"/>
      <c r="GM13" s="256"/>
      <c r="GN13" s="256"/>
      <c r="GO13" s="256"/>
      <c r="GP13" s="256"/>
      <c r="GQ13" s="256"/>
      <c r="GR13" s="256"/>
      <c r="GS13" s="256"/>
      <c r="GT13" s="256"/>
      <c r="GU13" s="256"/>
      <c r="GV13" s="256"/>
      <c r="GW13" s="256"/>
      <c r="GX13" s="256"/>
      <c r="GY13" s="256"/>
      <c r="GZ13" s="256"/>
      <c r="HA13" s="256"/>
      <c r="HB13" s="256"/>
      <c r="HC13" s="256"/>
      <c r="HD13" s="256"/>
      <c r="HE13" s="256"/>
      <c r="HF13" s="256"/>
      <c r="HG13" s="256"/>
      <c r="HH13" s="256"/>
      <c r="HI13" s="256"/>
      <c r="HJ13" s="256"/>
      <c r="HK13" s="256"/>
      <c r="HL13" s="256"/>
      <c r="HM13" s="256"/>
      <c r="HN13" s="256"/>
      <c r="HO13" s="256"/>
      <c r="HP13" s="256"/>
      <c r="HQ13" s="256"/>
      <c r="HR13" s="256"/>
      <c r="HS13" s="256"/>
      <c r="HT13" s="256"/>
      <c r="HU13" s="256"/>
      <c r="HV13" s="256"/>
    </row>
    <row r="14" ht="21" customHeight="1" spans="1:230">
      <c r="A14" s="265" t="s">
        <v>306</v>
      </c>
      <c r="B14" s="254">
        <f t="shared" si="1"/>
        <v>722</v>
      </c>
      <c r="C14" s="254">
        <f t="shared" si="2"/>
        <v>62</v>
      </c>
      <c r="D14" s="198">
        <v>38</v>
      </c>
      <c r="E14" s="198">
        <v>18</v>
      </c>
      <c r="F14" s="198">
        <v>4</v>
      </c>
      <c r="G14" s="198">
        <v>2</v>
      </c>
      <c r="H14" s="198">
        <f t="shared" si="3"/>
        <v>0</v>
      </c>
      <c r="I14" s="198"/>
      <c r="J14" s="198"/>
      <c r="K14" s="198"/>
      <c r="L14" s="198"/>
      <c r="M14" s="198">
        <v>0</v>
      </c>
      <c r="N14" s="198">
        <f t="shared" si="4"/>
        <v>73</v>
      </c>
      <c r="O14" s="198">
        <v>57</v>
      </c>
      <c r="P14" s="198">
        <v>1</v>
      </c>
      <c r="Q14" s="198"/>
      <c r="R14" s="198"/>
      <c r="S14" s="198">
        <v>4</v>
      </c>
      <c r="T14" s="198">
        <v>0</v>
      </c>
      <c r="U14" s="198"/>
      <c r="V14" s="198">
        <v>10</v>
      </c>
      <c r="W14" s="198">
        <v>1</v>
      </c>
      <c r="X14" s="198"/>
      <c r="Y14" s="198">
        <f t="shared" si="5"/>
        <v>587</v>
      </c>
      <c r="Z14" s="198">
        <v>587</v>
      </c>
      <c r="AA14" s="198">
        <v>0</v>
      </c>
      <c r="AB14" s="198"/>
      <c r="AC14" s="270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</row>
    <row r="15" ht="21" customHeight="1" spans="1:252">
      <c r="A15" s="265" t="s">
        <v>331</v>
      </c>
      <c r="B15" s="254">
        <f t="shared" si="1"/>
        <v>0</v>
      </c>
      <c r="C15" s="254">
        <f t="shared" si="2"/>
        <v>0</v>
      </c>
      <c r="D15" s="198"/>
      <c r="E15" s="198"/>
      <c r="F15" s="198"/>
      <c r="G15" s="198"/>
      <c r="H15" s="198">
        <f t="shared" si="3"/>
        <v>0</v>
      </c>
      <c r="I15" s="198"/>
      <c r="J15" s="198"/>
      <c r="K15" s="198"/>
      <c r="L15" s="198"/>
      <c r="M15" s="198"/>
      <c r="N15" s="198">
        <f t="shared" si="4"/>
        <v>0</v>
      </c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>
        <f t="shared" si="5"/>
        <v>0</v>
      </c>
      <c r="Z15" s="198"/>
      <c r="AA15" s="198"/>
      <c r="AB15" s="198"/>
      <c r="AC15" s="270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</row>
    <row r="16" ht="21" customHeight="1" spans="1:230">
      <c r="A16" s="265" t="s">
        <v>341</v>
      </c>
      <c r="B16" s="254">
        <f t="shared" si="1"/>
        <v>667</v>
      </c>
      <c r="C16" s="254">
        <f t="shared" si="2"/>
        <v>578</v>
      </c>
      <c r="D16" s="198">
        <v>255</v>
      </c>
      <c r="E16" s="198">
        <v>94</v>
      </c>
      <c r="F16" s="198">
        <v>26</v>
      </c>
      <c r="G16" s="198">
        <v>203</v>
      </c>
      <c r="H16" s="198">
        <f t="shared" si="3"/>
        <v>0</v>
      </c>
      <c r="I16" s="198"/>
      <c r="J16" s="198"/>
      <c r="K16" s="198"/>
      <c r="L16" s="198"/>
      <c r="M16" s="198"/>
      <c r="N16" s="198">
        <f t="shared" si="4"/>
        <v>89</v>
      </c>
      <c r="O16" s="198">
        <v>80</v>
      </c>
      <c r="P16" s="198"/>
      <c r="Q16" s="198"/>
      <c r="R16" s="198"/>
      <c r="S16" s="198">
        <v>7</v>
      </c>
      <c r="T16" s="198"/>
      <c r="U16" s="198"/>
      <c r="V16" s="198">
        <v>2</v>
      </c>
      <c r="W16" s="198"/>
      <c r="X16" s="198"/>
      <c r="Y16" s="198">
        <f t="shared" si="5"/>
        <v>0</v>
      </c>
      <c r="Z16" s="198"/>
      <c r="AA16" s="198"/>
      <c r="AB16" s="198"/>
      <c r="AC16" s="270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</row>
    <row r="17" s="127" customFormat="1" ht="21" customHeight="1" spans="1:252">
      <c r="A17" s="265" t="s">
        <v>352</v>
      </c>
      <c r="B17" s="254">
        <f t="shared" si="1"/>
        <v>200</v>
      </c>
      <c r="C17" s="254">
        <f t="shared" si="2"/>
        <v>44</v>
      </c>
      <c r="D17" s="198">
        <v>27</v>
      </c>
      <c r="E17" s="198">
        <v>14</v>
      </c>
      <c r="F17" s="198">
        <v>3</v>
      </c>
      <c r="G17" s="198"/>
      <c r="H17" s="198">
        <f t="shared" si="3"/>
        <v>0</v>
      </c>
      <c r="I17" s="198"/>
      <c r="J17" s="198"/>
      <c r="K17" s="198"/>
      <c r="L17" s="198"/>
      <c r="M17" s="198"/>
      <c r="N17" s="198">
        <f t="shared" si="4"/>
        <v>9</v>
      </c>
      <c r="O17" s="198">
        <v>9</v>
      </c>
      <c r="P17" s="198"/>
      <c r="Q17" s="198"/>
      <c r="R17" s="198"/>
      <c r="S17" s="198"/>
      <c r="T17" s="198"/>
      <c r="U17" s="198"/>
      <c r="V17" s="198"/>
      <c r="W17" s="198"/>
      <c r="X17" s="198"/>
      <c r="Y17" s="198">
        <f t="shared" si="5"/>
        <v>147</v>
      </c>
      <c r="Z17" s="198">
        <v>125</v>
      </c>
      <c r="AA17" s="198">
        <v>22</v>
      </c>
      <c r="AB17" s="198"/>
      <c r="AC17" s="270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57"/>
      <c r="BY17" s="257"/>
      <c r="BZ17" s="257"/>
      <c r="CA17" s="257"/>
      <c r="CB17" s="257"/>
      <c r="CC17" s="257"/>
      <c r="CD17" s="257"/>
      <c r="CE17" s="257"/>
      <c r="CF17" s="257"/>
      <c r="CG17" s="257"/>
      <c r="CH17" s="257"/>
      <c r="CI17" s="257"/>
      <c r="CJ17" s="257"/>
      <c r="CK17" s="257"/>
      <c r="CL17" s="257"/>
      <c r="CM17" s="257"/>
      <c r="CN17" s="257"/>
      <c r="CO17" s="257"/>
      <c r="CP17" s="257"/>
      <c r="CQ17" s="257"/>
      <c r="CR17" s="257"/>
      <c r="CS17" s="257"/>
      <c r="CT17" s="257"/>
      <c r="CU17" s="257"/>
      <c r="CV17" s="257"/>
      <c r="CW17" s="257"/>
      <c r="CX17" s="257"/>
      <c r="CY17" s="257"/>
      <c r="CZ17" s="257"/>
      <c r="DA17" s="257"/>
      <c r="DB17" s="257"/>
      <c r="DC17" s="257"/>
      <c r="DD17" s="257"/>
      <c r="DE17" s="257"/>
      <c r="DF17" s="257"/>
      <c r="DG17" s="257"/>
      <c r="DH17" s="257"/>
      <c r="DI17" s="257"/>
      <c r="DJ17" s="257"/>
      <c r="DK17" s="257"/>
      <c r="DL17" s="257"/>
      <c r="DM17" s="257"/>
      <c r="DN17" s="257"/>
      <c r="DO17" s="257"/>
      <c r="DP17" s="257"/>
      <c r="DQ17" s="257"/>
      <c r="DR17" s="257"/>
      <c r="DS17" s="257"/>
      <c r="DT17" s="257"/>
      <c r="DU17" s="257"/>
      <c r="DV17" s="257"/>
      <c r="DW17" s="257"/>
      <c r="DX17" s="257"/>
      <c r="DY17" s="257"/>
      <c r="DZ17" s="257"/>
      <c r="EA17" s="257"/>
      <c r="EB17" s="257"/>
      <c r="EC17" s="257"/>
      <c r="ED17" s="257"/>
      <c r="EE17" s="257"/>
      <c r="EF17" s="257"/>
      <c r="EG17" s="257"/>
      <c r="EH17" s="257"/>
      <c r="EI17" s="257"/>
      <c r="EJ17" s="257"/>
      <c r="EK17" s="257"/>
      <c r="EL17" s="257"/>
      <c r="EM17" s="257"/>
      <c r="EN17" s="257"/>
      <c r="EO17" s="257"/>
      <c r="EP17" s="257"/>
      <c r="EQ17" s="257"/>
      <c r="ER17" s="257"/>
      <c r="ES17" s="257"/>
      <c r="ET17" s="257"/>
      <c r="EU17" s="257"/>
      <c r="EV17" s="257"/>
      <c r="EW17" s="257"/>
      <c r="EX17" s="257"/>
      <c r="EY17" s="257"/>
      <c r="EZ17" s="257"/>
      <c r="FA17" s="257"/>
      <c r="FB17" s="257"/>
      <c r="FC17" s="257"/>
      <c r="FD17" s="257"/>
      <c r="FE17" s="257"/>
      <c r="FF17" s="257"/>
      <c r="FG17" s="257"/>
      <c r="FH17" s="257"/>
      <c r="FI17" s="257"/>
      <c r="FJ17" s="257"/>
      <c r="FK17" s="257"/>
      <c r="FL17" s="257"/>
      <c r="FM17" s="257"/>
      <c r="FN17" s="257"/>
      <c r="FO17" s="257"/>
      <c r="FP17" s="257"/>
      <c r="FQ17" s="257"/>
      <c r="FR17" s="257"/>
      <c r="FS17" s="257"/>
      <c r="FT17" s="257"/>
      <c r="FU17" s="257"/>
      <c r="FV17" s="257"/>
      <c r="FW17" s="257"/>
      <c r="FX17" s="257"/>
      <c r="FY17" s="257"/>
      <c r="FZ17" s="257"/>
      <c r="GA17" s="257"/>
      <c r="GB17" s="257"/>
      <c r="GC17" s="257"/>
      <c r="GD17" s="257"/>
      <c r="GE17" s="257"/>
      <c r="GF17" s="257"/>
      <c r="GG17" s="257"/>
      <c r="GH17" s="257"/>
      <c r="GI17" s="257"/>
      <c r="GJ17" s="257"/>
      <c r="GK17" s="257"/>
      <c r="GL17" s="257"/>
      <c r="GM17" s="257"/>
      <c r="GN17" s="257"/>
      <c r="GO17" s="257"/>
      <c r="GP17" s="257"/>
      <c r="GQ17" s="257"/>
      <c r="GR17" s="257"/>
      <c r="GS17" s="257"/>
      <c r="GT17" s="257"/>
      <c r="GU17" s="257"/>
      <c r="GV17" s="257"/>
      <c r="GW17" s="257"/>
      <c r="GX17" s="257"/>
      <c r="GY17" s="257"/>
      <c r="GZ17" s="257"/>
      <c r="HA17" s="257"/>
      <c r="HB17" s="257"/>
      <c r="HC17" s="257"/>
      <c r="HD17" s="257"/>
      <c r="HE17" s="257"/>
      <c r="HF17" s="257"/>
      <c r="HG17" s="257"/>
      <c r="HH17" s="257"/>
      <c r="HI17" s="257"/>
      <c r="HJ17" s="257"/>
      <c r="HK17" s="257"/>
      <c r="HL17" s="257"/>
      <c r="HM17" s="257"/>
      <c r="HN17" s="257"/>
      <c r="HO17" s="257"/>
      <c r="HP17" s="257"/>
      <c r="HQ17" s="257"/>
      <c r="HR17" s="257"/>
      <c r="HS17" s="257"/>
      <c r="HT17" s="257"/>
      <c r="HU17" s="257"/>
      <c r="HV17" s="257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</row>
    <row r="18" ht="21" customHeight="1" spans="1:252">
      <c r="A18" s="265" t="s">
        <v>382</v>
      </c>
      <c r="B18" s="254">
        <f t="shared" si="1"/>
        <v>0</v>
      </c>
      <c r="C18" s="254">
        <f t="shared" si="2"/>
        <v>0</v>
      </c>
      <c r="D18" s="198"/>
      <c r="E18" s="198"/>
      <c r="F18" s="198"/>
      <c r="G18" s="198"/>
      <c r="H18" s="198">
        <f t="shared" si="3"/>
        <v>0</v>
      </c>
      <c r="I18" s="198"/>
      <c r="J18" s="198"/>
      <c r="K18" s="198"/>
      <c r="L18" s="198"/>
      <c r="M18" s="198"/>
      <c r="N18" s="198">
        <f t="shared" si="4"/>
        <v>0</v>
      </c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>
        <f t="shared" si="5"/>
        <v>0</v>
      </c>
      <c r="Z18" s="198"/>
      <c r="AA18" s="198"/>
      <c r="AB18" s="198"/>
      <c r="AC18" s="270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56"/>
      <c r="EI18" s="256"/>
      <c r="EJ18" s="256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D18" s="256"/>
      <c r="FE18" s="256"/>
      <c r="FF18" s="256"/>
      <c r="FG18" s="256"/>
      <c r="FH18" s="256"/>
      <c r="FI18" s="256"/>
      <c r="FJ18" s="256"/>
      <c r="FK18" s="256"/>
      <c r="FL18" s="256"/>
      <c r="FM18" s="256"/>
      <c r="FN18" s="256"/>
      <c r="FO18" s="256"/>
      <c r="FP18" s="256"/>
      <c r="FQ18" s="256"/>
      <c r="FR18" s="256"/>
      <c r="FS18" s="256"/>
      <c r="FT18" s="256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6"/>
      <c r="GF18" s="256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</row>
    <row r="19" ht="21" customHeight="1" spans="1:230">
      <c r="A19" s="265" t="s">
        <v>385</v>
      </c>
      <c r="B19" s="254">
        <f t="shared" si="1"/>
        <v>81</v>
      </c>
      <c r="C19" s="254">
        <f t="shared" si="2"/>
        <v>66</v>
      </c>
      <c r="D19" s="198">
        <v>46</v>
      </c>
      <c r="E19" s="198">
        <v>14</v>
      </c>
      <c r="F19" s="198">
        <v>5</v>
      </c>
      <c r="G19" s="198">
        <v>1</v>
      </c>
      <c r="H19" s="198">
        <f t="shared" si="3"/>
        <v>0</v>
      </c>
      <c r="I19" s="251"/>
      <c r="J19" s="251"/>
      <c r="K19" s="251"/>
      <c r="L19" s="251"/>
      <c r="M19" s="251"/>
      <c r="N19" s="198">
        <f t="shared" si="4"/>
        <v>15</v>
      </c>
      <c r="O19" s="198">
        <v>15</v>
      </c>
      <c r="P19" s="198"/>
      <c r="Q19" s="198"/>
      <c r="R19" s="198"/>
      <c r="S19" s="198"/>
      <c r="T19" s="198"/>
      <c r="U19" s="198"/>
      <c r="V19" s="198"/>
      <c r="W19" s="198"/>
      <c r="X19" s="198"/>
      <c r="Y19" s="198">
        <f t="shared" si="5"/>
        <v>0</v>
      </c>
      <c r="Z19" s="251"/>
      <c r="AA19" s="251"/>
      <c r="AB19" s="251"/>
      <c r="AC19" s="270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</row>
    <row r="20" ht="21" customHeight="1" spans="1:230">
      <c r="A20" s="265" t="s">
        <v>396</v>
      </c>
      <c r="B20" s="254">
        <f t="shared" si="1"/>
        <v>36</v>
      </c>
      <c r="C20" s="254">
        <f t="shared" si="2"/>
        <v>30</v>
      </c>
      <c r="D20" s="198">
        <v>19</v>
      </c>
      <c r="E20" s="198">
        <v>8</v>
      </c>
      <c r="F20" s="198">
        <v>2</v>
      </c>
      <c r="G20" s="198">
        <v>1</v>
      </c>
      <c r="H20" s="198">
        <f t="shared" si="3"/>
        <v>0</v>
      </c>
      <c r="I20" s="251"/>
      <c r="J20" s="251"/>
      <c r="K20" s="251"/>
      <c r="L20" s="251"/>
      <c r="M20" s="251"/>
      <c r="N20" s="198">
        <f t="shared" si="4"/>
        <v>6</v>
      </c>
      <c r="O20" s="198">
        <v>6</v>
      </c>
      <c r="P20" s="198"/>
      <c r="Q20" s="198"/>
      <c r="R20" s="198"/>
      <c r="S20" s="198"/>
      <c r="T20" s="198"/>
      <c r="U20" s="198"/>
      <c r="V20" s="198"/>
      <c r="W20" s="198"/>
      <c r="X20" s="198"/>
      <c r="Y20" s="198">
        <f t="shared" si="5"/>
        <v>0</v>
      </c>
      <c r="Z20" s="251"/>
      <c r="AA20" s="251"/>
      <c r="AB20" s="251"/>
      <c r="AC20" s="270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</row>
    <row r="21" ht="21" customHeight="1" spans="1:230">
      <c r="A21" s="265" t="s">
        <v>399</v>
      </c>
      <c r="B21" s="254">
        <f t="shared" si="1"/>
        <v>293</v>
      </c>
      <c r="C21" s="254">
        <f t="shared" si="2"/>
        <v>259</v>
      </c>
      <c r="D21" s="198">
        <v>173</v>
      </c>
      <c r="E21" s="198">
        <v>62</v>
      </c>
      <c r="F21" s="198">
        <v>17</v>
      </c>
      <c r="G21" s="198">
        <v>7</v>
      </c>
      <c r="H21" s="198"/>
      <c r="I21" s="198"/>
      <c r="J21" s="198"/>
      <c r="K21" s="198"/>
      <c r="L21" s="198"/>
      <c r="M21" s="198"/>
      <c r="N21" s="198">
        <f t="shared" si="4"/>
        <v>34</v>
      </c>
      <c r="O21" s="198">
        <v>23</v>
      </c>
      <c r="P21" s="198"/>
      <c r="Q21" s="198"/>
      <c r="R21" s="198"/>
      <c r="S21" s="198">
        <v>10</v>
      </c>
      <c r="T21" s="198"/>
      <c r="U21" s="198"/>
      <c r="V21" s="198"/>
      <c r="W21" s="198"/>
      <c r="X21" s="198">
        <v>1</v>
      </c>
      <c r="Y21" s="198">
        <f t="shared" si="5"/>
        <v>0</v>
      </c>
      <c r="Z21" s="198"/>
      <c r="AA21" s="198"/>
      <c r="AB21" s="198"/>
      <c r="AC21" s="270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256"/>
      <c r="DZ21" s="256"/>
      <c r="EA21" s="256"/>
      <c r="EB21" s="256"/>
      <c r="EC21" s="256"/>
      <c r="ED21" s="256"/>
      <c r="EE21" s="256"/>
      <c r="EF21" s="256"/>
      <c r="EG21" s="256"/>
      <c r="EH21" s="256"/>
      <c r="EI21" s="256"/>
      <c r="EJ21" s="256"/>
      <c r="EK21" s="256"/>
      <c r="EL21" s="256"/>
      <c r="EM21" s="256"/>
      <c r="EN21" s="256"/>
      <c r="EO21" s="256"/>
      <c r="EP21" s="256"/>
      <c r="EQ21" s="256"/>
      <c r="ER21" s="256"/>
      <c r="ES21" s="256"/>
      <c r="ET21" s="256"/>
      <c r="EU21" s="256"/>
      <c r="EV21" s="256"/>
      <c r="EW21" s="256"/>
      <c r="EX21" s="256"/>
      <c r="EY21" s="256"/>
      <c r="EZ21" s="256"/>
      <c r="FA21" s="256"/>
      <c r="FB21" s="256"/>
      <c r="FC21" s="256"/>
      <c r="FD21" s="256"/>
      <c r="FE21" s="256"/>
      <c r="FF21" s="256"/>
      <c r="FG21" s="256"/>
      <c r="FH21" s="256"/>
      <c r="FI21" s="256"/>
      <c r="FJ21" s="256"/>
      <c r="FK21" s="256"/>
      <c r="FL21" s="256"/>
      <c r="FM21" s="256"/>
      <c r="FN21" s="256"/>
      <c r="FO21" s="256"/>
      <c r="FP21" s="256"/>
      <c r="FQ21" s="256"/>
      <c r="FR21" s="256"/>
      <c r="FS21" s="256"/>
      <c r="FT21" s="256"/>
      <c r="FU21" s="256"/>
      <c r="FV21" s="256"/>
      <c r="FW21" s="256"/>
      <c r="FX21" s="256"/>
      <c r="FY21" s="256"/>
      <c r="FZ21" s="256"/>
      <c r="GA21" s="256"/>
      <c r="GB21" s="256"/>
      <c r="GC21" s="256"/>
      <c r="GD21" s="256"/>
      <c r="GE21" s="256"/>
      <c r="GF21" s="256"/>
      <c r="GG21" s="256"/>
      <c r="GH21" s="256"/>
      <c r="GI21" s="256"/>
      <c r="GJ21" s="256"/>
      <c r="GK21" s="256"/>
      <c r="GL21" s="256"/>
      <c r="GM21" s="256"/>
      <c r="GN21" s="256"/>
      <c r="GO21" s="256"/>
      <c r="GP21" s="256"/>
      <c r="GQ21" s="256"/>
      <c r="GR21" s="256"/>
      <c r="GS21" s="256"/>
      <c r="GT21" s="256"/>
      <c r="GU21" s="256"/>
      <c r="GV21" s="256"/>
      <c r="GW21" s="256"/>
      <c r="GX21" s="256"/>
      <c r="GY21" s="256"/>
      <c r="GZ21" s="256"/>
      <c r="HA21" s="256"/>
      <c r="HB21" s="256"/>
      <c r="HC21" s="256"/>
      <c r="HD21" s="256"/>
      <c r="HE21" s="256"/>
      <c r="HF21" s="256"/>
      <c r="HG21" s="256"/>
      <c r="HH21" s="256"/>
      <c r="HI21" s="256"/>
      <c r="HJ21" s="256"/>
      <c r="HK21" s="256"/>
      <c r="HL21" s="256"/>
      <c r="HM21" s="256"/>
      <c r="HN21" s="256"/>
      <c r="HO21" s="256"/>
      <c r="HP21" s="256"/>
      <c r="HQ21" s="256"/>
      <c r="HR21" s="256"/>
      <c r="HS21" s="256"/>
      <c r="HT21" s="256"/>
      <c r="HU21" s="256"/>
      <c r="HV21" s="256"/>
    </row>
    <row r="22" spans="2:29">
      <c r="B22" s="266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2:29">
      <c r="B23" s="266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2:29">
      <c r="B24" s="26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2:29">
      <c r="B25" s="266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>
      <c r="B26" s="266"/>
      <c r="C26" s="30"/>
      <c r="D26" s="30"/>
      <c r="E26" s="26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2:29">
      <c r="B27" s="266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2:29">
      <c r="B28" s="266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2:29">
      <c r="B29" s="266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2:29">
      <c r="B30" s="26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2:29">
      <c r="B31" s="266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2:29">
      <c r="B32" s="26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2:29">
      <c r="B33" s="266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2:29">
      <c r="B34" s="26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2:29">
      <c r="B35" s="266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2:29">
      <c r="B36" s="266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2:29">
      <c r="B37" s="266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2:29">
      <c r="B38" s="266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2:29">
      <c r="B39" s="266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2:29">
      <c r="B40" s="26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2:29">
      <c r="B41" s="26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2:29">
      <c r="B42" s="26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2:29">
      <c r="B43" s="26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2:29">
      <c r="B44" s="26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2:29">
      <c r="B45" s="26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2:29">
      <c r="B46" s="26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2:29">
      <c r="B47" s="26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2:29">
      <c r="B48" s="26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2:29">
      <c r="B49" s="26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2:29">
      <c r="B50" s="266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2:29">
      <c r="B51" s="266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</row>
    <row r="52" spans="2:29">
      <c r="B52" s="266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2:29">
      <c r="B53" s="26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</row>
    <row r="54" spans="2:29">
      <c r="B54" s="266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2:29">
      <c r="B55" s="266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2:29">
      <c r="B56" s="266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2:29">
      <c r="B57" s="266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</row>
    <row r="58" spans="2:29">
      <c r="B58" s="266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</row>
    <row r="59" spans="2:29">
      <c r="B59" s="266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</row>
    <row r="60" spans="2:29">
      <c r="B60" s="26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2:29">
      <c r="B61" s="26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</row>
    <row r="62" spans="2:29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</row>
    <row r="63" spans="2:29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</row>
    <row r="64" spans="2:29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</row>
    <row r="65" spans="2:29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</row>
    <row r="66" spans="2:29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2:29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</row>
    <row r="68" spans="2:29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</row>
    <row r="69" spans="2:29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</row>
    <row r="70" spans="2:29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</row>
    <row r="71" spans="2:29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</row>
    <row r="72" spans="2:29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</row>
    <row r="73" spans="2:29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</row>
    <row r="74" spans="2:29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</row>
    <row r="75" spans="2:29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</row>
    <row r="76" spans="2:29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</row>
    <row r="77" spans="2:29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</row>
    <row r="78" spans="2:29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</row>
    <row r="79" spans="2:29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</row>
    <row r="80" spans="2:29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</row>
    <row r="81" spans="2:29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</row>
    <row r="82" spans="2:29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</row>
    <row r="83" spans="2:29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</row>
    <row r="84" spans="2:29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</row>
    <row r="85" spans="2:29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</row>
  </sheetData>
  <mergeCells count="34">
    <mergeCell ref="A1:AB1"/>
    <mergeCell ref="Z2:AB2"/>
    <mergeCell ref="C3:G3"/>
    <mergeCell ref="H3:M3"/>
    <mergeCell ref="N3:X3"/>
    <mergeCell ref="Y3:AB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</mergeCells>
  <printOptions horizontalCentered="1"/>
  <pageMargins left="0.159027777777778" right="0.159027777777778" top="0.788888888888889" bottom="0.788888888888889" header="0.509027777777778" footer="0.509027777777778"/>
  <pageSetup paperSize="9" scale="95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59"/>
  <sheetViews>
    <sheetView showZeros="0" workbookViewId="0">
      <pane xSplit="2" ySplit="1" topLeftCell="C2" activePane="bottomRight" state="frozen"/>
      <selection/>
      <selection pane="topRight"/>
      <selection pane="bottomLeft"/>
      <selection pane="bottomRight" activeCell="AD13" sqref="AD13"/>
    </sheetView>
  </sheetViews>
  <sheetFormatPr defaultColWidth="9" defaultRowHeight="12"/>
  <cols>
    <col min="1" max="1" width="17.25" style="181" customWidth="1"/>
    <col min="2" max="3" width="5.08333333333333" style="181" customWidth="1"/>
    <col min="4" max="11" width="5.5" style="181" customWidth="1"/>
    <col min="12" max="12" width="4.5" style="181" customWidth="1"/>
    <col min="13" max="13" width="5.5" style="181" customWidth="1"/>
    <col min="14" max="14" width="3.83333333333333" style="181" customWidth="1"/>
    <col min="15" max="17" width="5.5" style="181" customWidth="1"/>
    <col min="18" max="18" width="4.25" style="181" customWidth="1"/>
    <col min="19" max="19" width="5.5" style="181" customWidth="1"/>
    <col min="20" max="20" width="4.08333333333333" style="181" customWidth="1"/>
    <col min="21" max="22" width="3.33333333333333" style="181" customWidth="1"/>
    <col min="23" max="23" width="4.5" style="181" customWidth="1"/>
    <col min="24" max="24" width="4.33333333333333" style="181" customWidth="1"/>
    <col min="25" max="25" width="4.08333333333333" style="181" customWidth="1"/>
    <col min="26" max="26" width="4" style="181" customWidth="1"/>
    <col min="27" max="27" width="5.5" style="181" customWidth="1"/>
    <col min="28" max="28" width="4.58333333333333" style="181" customWidth="1"/>
    <col min="29" max="29" width="5.83333333333333" style="181" customWidth="1"/>
    <col min="30" max="30" width="7.08333333333333" style="181" customWidth="1"/>
    <col min="31" max="31" width="6.83333333333333" style="181" customWidth="1"/>
    <col min="32" max="32" width="8" style="181" customWidth="1"/>
    <col min="33" max="16384" width="9" style="181"/>
  </cols>
  <sheetData>
    <row r="1" ht="27" spans="1:231">
      <c r="A1" s="227" t="s">
        <v>597</v>
      </c>
      <c r="B1" s="227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246"/>
      <c r="CL1" s="246"/>
      <c r="CM1" s="246"/>
      <c r="CN1" s="246"/>
      <c r="CO1" s="246"/>
      <c r="CP1" s="246"/>
      <c r="CQ1" s="246"/>
      <c r="CR1" s="246"/>
      <c r="CS1" s="246"/>
      <c r="CT1" s="246"/>
      <c r="CU1" s="246"/>
      <c r="CV1" s="246"/>
      <c r="CW1" s="246"/>
      <c r="CX1" s="246"/>
      <c r="CY1" s="246"/>
      <c r="CZ1" s="246"/>
      <c r="DA1" s="246"/>
      <c r="DB1" s="246"/>
      <c r="DC1" s="246"/>
      <c r="DD1" s="246"/>
      <c r="DE1" s="246"/>
      <c r="DF1" s="246"/>
      <c r="DG1" s="246"/>
      <c r="DH1" s="246"/>
      <c r="DI1" s="246"/>
      <c r="DJ1" s="246"/>
      <c r="DK1" s="246"/>
      <c r="DL1" s="246"/>
      <c r="DM1" s="246"/>
      <c r="DN1" s="246"/>
      <c r="DO1" s="246"/>
      <c r="DP1" s="246"/>
      <c r="DQ1" s="246"/>
      <c r="DR1" s="246"/>
      <c r="DS1" s="246"/>
      <c r="DT1" s="246"/>
      <c r="DU1" s="246"/>
      <c r="DV1" s="246"/>
      <c r="DW1" s="246"/>
      <c r="DX1" s="246"/>
      <c r="DY1" s="246"/>
      <c r="DZ1" s="246"/>
      <c r="EA1" s="246"/>
      <c r="EB1" s="246"/>
      <c r="EC1" s="246"/>
      <c r="ED1" s="246"/>
      <c r="EE1" s="246"/>
      <c r="EF1" s="246"/>
      <c r="EG1" s="246"/>
      <c r="EH1" s="246"/>
      <c r="EI1" s="246"/>
      <c r="EJ1" s="246"/>
      <c r="EK1" s="246"/>
      <c r="EL1" s="246"/>
      <c r="EM1" s="246"/>
      <c r="EN1" s="246"/>
      <c r="EO1" s="246"/>
      <c r="EP1" s="246"/>
      <c r="EQ1" s="246"/>
      <c r="ER1" s="246"/>
      <c r="ES1" s="246"/>
      <c r="ET1" s="246"/>
      <c r="EU1" s="246"/>
      <c r="EV1" s="246"/>
      <c r="EW1" s="246"/>
      <c r="EX1" s="246"/>
      <c r="EY1" s="246"/>
      <c r="EZ1" s="246"/>
      <c r="FA1" s="246"/>
      <c r="FB1" s="246"/>
      <c r="FC1" s="246"/>
      <c r="FD1" s="246"/>
      <c r="FE1" s="246"/>
      <c r="FF1" s="246"/>
      <c r="FG1" s="246"/>
      <c r="FH1" s="246"/>
      <c r="FI1" s="246"/>
      <c r="FJ1" s="246"/>
      <c r="FK1" s="246"/>
      <c r="FL1" s="246"/>
      <c r="FM1" s="246"/>
      <c r="FN1" s="246"/>
      <c r="FO1" s="246"/>
      <c r="FP1" s="246"/>
      <c r="FQ1" s="246"/>
      <c r="FR1" s="246"/>
      <c r="FS1" s="246"/>
      <c r="FT1" s="246"/>
      <c r="FU1" s="246"/>
      <c r="FV1" s="246"/>
      <c r="FW1" s="246"/>
      <c r="FX1" s="246"/>
      <c r="FY1" s="246"/>
      <c r="FZ1" s="246"/>
      <c r="GA1" s="246"/>
      <c r="GB1" s="246"/>
      <c r="GC1" s="246"/>
      <c r="GD1" s="246"/>
      <c r="GE1" s="246"/>
      <c r="GF1" s="246"/>
      <c r="GG1" s="246"/>
      <c r="GH1" s="246"/>
      <c r="GI1" s="246"/>
      <c r="GJ1" s="246"/>
      <c r="GK1" s="246"/>
      <c r="GL1" s="246"/>
      <c r="GM1" s="246"/>
      <c r="GN1" s="246"/>
      <c r="GO1" s="246"/>
      <c r="GP1" s="246"/>
      <c r="GQ1" s="246"/>
      <c r="GR1" s="246"/>
      <c r="GS1" s="246"/>
      <c r="GT1" s="246"/>
      <c r="GU1" s="246"/>
      <c r="GV1" s="246"/>
      <c r="GW1" s="246"/>
      <c r="GX1" s="246"/>
      <c r="GY1" s="246"/>
      <c r="GZ1" s="246"/>
      <c r="HA1" s="246"/>
      <c r="HB1" s="246"/>
      <c r="HC1" s="246"/>
      <c r="HD1" s="246"/>
      <c r="HE1" s="246"/>
      <c r="HF1" s="246"/>
      <c r="HG1" s="246"/>
      <c r="HH1" s="246"/>
      <c r="HI1" s="246"/>
      <c r="HJ1" s="246"/>
      <c r="HK1" s="246"/>
      <c r="HL1" s="246"/>
      <c r="HM1" s="246"/>
      <c r="HN1" s="246"/>
      <c r="HO1" s="246"/>
      <c r="HP1" s="246"/>
      <c r="HQ1" s="246"/>
      <c r="HR1" s="246"/>
      <c r="HS1" s="246"/>
      <c r="HT1" s="246"/>
      <c r="HU1" s="246"/>
      <c r="HV1" s="246"/>
      <c r="HW1" s="246"/>
    </row>
    <row r="2" ht="20.25" spans="1:231">
      <c r="A2" s="229" t="s">
        <v>598</v>
      </c>
      <c r="B2" s="229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44"/>
      <c r="O2" s="245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52" t="s">
        <v>52</v>
      </c>
      <c r="AB2" s="252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46"/>
      <c r="EF2" s="246"/>
      <c r="EG2" s="246"/>
      <c r="EH2" s="246"/>
      <c r="EI2" s="246"/>
      <c r="EJ2" s="246"/>
      <c r="EK2" s="246"/>
      <c r="EL2" s="246"/>
      <c r="EM2" s="246"/>
      <c r="EN2" s="246"/>
      <c r="EO2" s="246"/>
      <c r="EP2" s="246"/>
      <c r="EQ2" s="246"/>
      <c r="ER2" s="246"/>
      <c r="ES2" s="246"/>
      <c r="ET2" s="246"/>
      <c r="EU2" s="246"/>
      <c r="EV2" s="246"/>
      <c r="EW2" s="246"/>
      <c r="EX2" s="246"/>
      <c r="EY2" s="246"/>
      <c r="EZ2" s="246"/>
      <c r="FA2" s="246"/>
      <c r="FB2" s="246"/>
      <c r="FC2" s="246"/>
      <c r="FD2" s="246"/>
      <c r="FE2" s="246"/>
      <c r="FF2" s="246"/>
      <c r="FG2" s="246"/>
      <c r="FH2" s="246"/>
      <c r="FI2" s="246"/>
      <c r="FJ2" s="246"/>
      <c r="FK2" s="246"/>
      <c r="FL2" s="246"/>
      <c r="FM2" s="246"/>
      <c r="FN2" s="246"/>
      <c r="FO2" s="246"/>
      <c r="FP2" s="246"/>
      <c r="FQ2" s="246"/>
      <c r="FR2" s="246"/>
      <c r="FS2" s="246"/>
      <c r="FT2" s="246"/>
      <c r="FU2" s="246"/>
      <c r="FV2" s="246"/>
      <c r="FW2" s="246"/>
      <c r="FX2" s="246"/>
      <c r="FY2" s="246"/>
      <c r="FZ2" s="246"/>
      <c r="GA2" s="246"/>
      <c r="GB2" s="246"/>
      <c r="GC2" s="246"/>
      <c r="GD2" s="246"/>
      <c r="GE2" s="246"/>
      <c r="GF2" s="246"/>
      <c r="GG2" s="246"/>
      <c r="GH2" s="246"/>
      <c r="GI2" s="246"/>
      <c r="GJ2" s="246"/>
      <c r="GK2" s="246"/>
      <c r="GL2" s="246"/>
      <c r="GM2" s="246"/>
      <c r="GN2" s="246"/>
      <c r="GO2" s="246"/>
      <c r="GP2" s="246"/>
      <c r="GQ2" s="246"/>
      <c r="GR2" s="246"/>
      <c r="GS2" s="246"/>
      <c r="GT2" s="246"/>
      <c r="GU2" s="246"/>
      <c r="GV2" s="246"/>
      <c r="GW2" s="246"/>
      <c r="GX2" s="246"/>
      <c r="GY2" s="246"/>
      <c r="GZ2" s="246"/>
      <c r="HA2" s="246"/>
      <c r="HB2" s="246"/>
      <c r="HC2" s="246"/>
      <c r="HD2" s="246"/>
      <c r="HE2" s="246"/>
      <c r="HF2" s="246"/>
      <c r="HG2" s="246"/>
      <c r="HH2" s="246"/>
      <c r="HI2" s="246"/>
      <c r="HJ2" s="246"/>
      <c r="HK2" s="246"/>
      <c r="HL2" s="246"/>
      <c r="HM2" s="246"/>
      <c r="HN2" s="246"/>
      <c r="HO2" s="246"/>
      <c r="HP2" s="246"/>
      <c r="HQ2" s="246"/>
      <c r="HR2" s="246"/>
      <c r="HS2" s="246"/>
      <c r="HT2" s="246"/>
      <c r="HU2" s="246"/>
      <c r="HV2" s="246"/>
      <c r="HW2" s="246"/>
    </row>
    <row r="3" s="177" customFormat="1" ht="29" customHeight="1" spans="1:231">
      <c r="A3" s="231" t="s">
        <v>419</v>
      </c>
      <c r="B3" s="231" t="s">
        <v>420</v>
      </c>
      <c r="C3" s="232" t="s">
        <v>421</v>
      </c>
      <c r="D3" s="232"/>
      <c r="E3" s="232"/>
      <c r="F3" s="232"/>
      <c r="G3" s="232"/>
      <c r="H3" s="232"/>
      <c r="I3" s="232"/>
      <c r="J3" s="232"/>
      <c r="K3" s="232"/>
      <c r="L3" s="232"/>
      <c r="M3" s="247"/>
      <c r="N3" s="248" t="s">
        <v>422</v>
      </c>
      <c r="O3" s="249"/>
      <c r="P3" s="250" t="s">
        <v>452</v>
      </c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</row>
    <row r="4" s="177" customFormat="1" ht="19" customHeight="1" spans="1:231">
      <c r="A4" s="233"/>
      <c r="B4" s="233"/>
      <c r="C4" s="205" t="s">
        <v>152</v>
      </c>
      <c r="D4" s="205" t="s">
        <v>476</v>
      </c>
      <c r="E4" s="205" t="s">
        <v>477</v>
      </c>
      <c r="F4" s="205" t="s">
        <v>478</v>
      </c>
      <c r="G4" s="234" t="s">
        <v>479</v>
      </c>
      <c r="H4" s="234" t="s">
        <v>480</v>
      </c>
      <c r="I4" s="234" t="s">
        <v>481</v>
      </c>
      <c r="J4" s="234" t="s">
        <v>482</v>
      </c>
      <c r="K4" s="234" t="s">
        <v>483</v>
      </c>
      <c r="L4" s="234" t="s">
        <v>435</v>
      </c>
      <c r="M4" s="234" t="s">
        <v>436</v>
      </c>
      <c r="N4" s="231" t="s">
        <v>152</v>
      </c>
      <c r="O4" s="234" t="s">
        <v>591</v>
      </c>
      <c r="P4" s="196" t="s">
        <v>152</v>
      </c>
      <c r="Q4" s="196" t="s">
        <v>486</v>
      </c>
      <c r="R4" s="196" t="s">
        <v>487</v>
      </c>
      <c r="S4" s="196" t="s">
        <v>488</v>
      </c>
      <c r="T4" s="196" t="s">
        <v>450</v>
      </c>
      <c r="U4" s="196" t="s">
        <v>443</v>
      </c>
      <c r="V4" s="196" t="s">
        <v>444</v>
      </c>
      <c r="W4" s="205" t="s">
        <v>592</v>
      </c>
      <c r="X4" s="196" t="s">
        <v>447</v>
      </c>
      <c r="Y4" s="205" t="s">
        <v>446</v>
      </c>
      <c r="Z4" s="196" t="s">
        <v>490</v>
      </c>
      <c r="AA4" s="196" t="s">
        <v>449</v>
      </c>
      <c r="AB4" s="196" t="s">
        <v>451</v>
      </c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</row>
    <row r="5" s="177" customFormat="1" ht="44" customHeight="1" spans="1:231">
      <c r="A5" s="235"/>
      <c r="B5" s="235"/>
      <c r="C5" s="236"/>
      <c r="D5" s="236"/>
      <c r="E5" s="236"/>
      <c r="F5" s="236"/>
      <c r="G5" s="237"/>
      <c r="H5" s="237"/>
      <c r="I5" s="237"/>
      <c r="J5" s="237"/>
      <c r="K5" s="237"/>
      <c r="L5" s="237"/>
      <c r="M5" s="237"/>
      <c r="N5" s="235"/>
      <c r="O5" s="237"/>
      <c r="P5" s="196"/>
      <c r="Q5" s="196"/>
      <c r="R5" s="196"/>
      <c r="S5" s="196"/>
      <c r="T5" s="196"/>
      <c r="U5" s="196"/>
      <c r="V5" s="196"/>
      <c r="W5" s="236"/>
      <c r="X5" s="196"/>
      <c r="Y5" s="236"/>
      <c r="Z5" s="196"/>
      <c r="AA5" s="196"/>
      <c r="AB5" s="196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</row>
    <row r="6" ht="23" customHeight="1" spans="1:231">
      <c r="A6" s="238" t="s">
        <v>167</v>
      </c>
      <c r="B6" s="239">
        <f t="shared" ref="B6:AB6" si="0">SUM(B7:B21)</f>
        <v>17542</v>
      </c>
      <c r="C6" s="239">
        <f t="shared" si="0"/>
        <v>16503</v>
      </c>
      <c r="D6" s="239">
        <f t="shared" si="0"/>
        <v>12433</v>
      </c>
      <c r="E6" s="239">
        <f t="shared" si="0"/>
        <v>1143</v>
      </c>
      <c r="F6" s="239">
        <f t="shared" si="0"/>
        <v>132</v>
      </c>
      <c r="G6" s="239">
        <f t="shared" si="0"/>
        <v>560</v>
      </c>
      <c r="H6" s="239">
        <f t="shared" si="0"/>
        <v>236</v>
      </c>
      <c r="I6" s="239">
        <f t="shared" si="0"/>
        <v>179</v>
      </c>
      <c r="J6" s="239">
        <f t="shared" si="0"/>
        <v>33</v>
      </c>
      <c r="K6" s="239">
        <f t="shared" si="0"/>
        <v>20</v>
      </c>
      <c r="L6" s="239">
        <f t="shared" si="0"/>
        <v>290</v>
      </c>
      <c r="M6" s="239">
        <f t="shared" si="0"/>
        <v>1477</v>
      </c>
      <c r="N6" s="239">
        <f t="shared" si="0"/>
        <v>4</v>
      </c>
      <c r="O6" s="239">
        <f t="shared" si="0"/>
        <v>4</v>
      </c>
      <c r="P6" s="239">
        <f t="shared" si="0"/>
        <v>1035</v>
      </c>
      <c r="Q6" s="239">
        <f t="shared" si="0"/>
        <v>497</v>
      </c>
      <c r="R6" s="239">
        <f t="shared" si="0"/>
        <v>12</v>
      </c>
      <c r="S6" s="239">
        <f t="shared" si="0"/>
        <v>239</v>
      </c>
      <c r="T6" s="239">
        <f t="shared" si="0"/>
        <v>1</v>
      </c>
      <c r="U6" s="239">
        <f t="shared" si="0"/>
        <v>2</v>
      </c>
      <c r="V6" s="239">
        <f t="shared" si="0"/>
        <v>5</v>
      </c>
      <c r="W6" s="239">
        <f t="shared" si="0"/>
        <v>3</v>
      </c>
      <c r="X6" s="239">
        <f t="shared" si="0"/>
        <v>7</v>
      </c>
      <c r="Y6" s="239">
        <f t="shared" si="0"/>
        <v>33</v>
      </c>
      <c r="Z6" s="239">
        <f t="shared" si="0"/>
        <v>88</v>
      </c>
      <c r="AA6" s="239">
        <f t="shared" si="0"/>
        <v>105</v>
      </c>
      <c r="AB6" s="254">
        <f t="shared" si="0"/>
        <v>43</v>
      </c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</row>
    <row r="7" ht="23" customHeight="1" spans="1:231">
      <c r="A7" s="240" t="s">
        <v>168</v>
      </c>
      <c r="B7" s="239">
        <f t="shared" ref="B7:B21" si="1">C7+N7+P7</f>
        <v>3520</v>
      </c>
      <c r="C7" s="239">
        <f t="shared" ref="C7:C12" si="2">SUM(D7:M7)</f>
        <v>3055</v>
      </c>
      <c r="D7" s="241">
        <f>884+114</f>
        <v>998</v>
      </c>
      <c r="E7" s="241">
        <f>575</f>
        <v>575</v>
      </c>
      <c r="F7" s="241">
        <v>63</v>
      </c>
      <c r="G7" s="241">
        <v>267</v>
      </c>
      <c r="H7" s="241">
        <v>114</v>
      </c>
      <c r="I7" s="241">
        <v>96</v>
      </c>
      <c r="J7" s="241">
        <v>13</v>
      </c>
      <c r="K7" s="241">
        <v>7</v>
      </c>
      <c r="L7" s="241">
        <v>152</v>
      </c>
      <c r="M7" s="241">
        <v>770</v>
      </c>
      <c r="N7" s="239">
        <f t="shared" ref="N7:N17" si="3">SUM(O7:O7)</f>
        <v>1</v>
      </c>
      <c r="O7" s="241">
        <v>1</v>
      </c>
      <c r="P7" s="198">
        <f t="shared" ref="P7:P12" si="4">SUM(Q7:AB7)</f>
        <v>464</v>
      </c>
      <c r="Q7" s="198">
        <v>191</v>
      </c>
      <c r="R7" s="198">
        <v>12</v>
      </c>
      <c r="S7" s="198">
        <v>110</v>
      </c>
      <c r="T7" s="198"/>
      <c r="U7" s="198">
        <v>1</v>
      </c>
      <c r="V7" s="198">
        <v>3</v>
      </c>
      <c r="W7" s="242"/>
      <c r="X7" s="242">
        <v>7</v>
      </c>
      <c r="Y7" s="242">
        <v>5</v>
      </c>
      <c r="Z7" s="242">
        <v>73</v>
      </c>
      <c r="AA7" s="198">
        <v>53</v>
      </c>
      <c r="AB7" s="198">
        <v>9</v>
      </c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6"/>
      <c r="CA7" s="256"/>
      <c r="CB7" s="256"/>
      <c r="CC7" s="256"/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6"/>
      <c r="CO7" s="256"/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6"/>
      <c r="DM7" s="256"/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6"/>
      <c r="DY7" s="256"/>
      <c r="DZ7" s="256"/>
      <c r="EA7" s="256"/>
      <c r="EB7" s="256"/>
      <c r="EC7" s="256"/>
      <c r="ED7" s="256"/>
      <c r="EE7" s="256"/>
      <c r="EF7" s="256"/>
      <c r="EG7" s="256"/>
      <c r="EH7" s="256"/>
      <c r="EI7" s="256"/>
      <c r="EJ7" s="256"/>
      <c r="EK7" s="256"/>
      <c r="EL7" s="256"/>
      <c r="EM7" s="256"/>
      <c r="EN7" s="256"/>
      <c r="EO7" s="256"/>
      <c r="EP7" s="256"/>
      <c r="EQ7" s="256"/>
      <c r="ER7" s="256"/>
      <c r="ES7" s="256"/>
      <c r="ET7" s="256"/>
      <c r="EU7" s="256"/>
      <c r="EV7" s="256"/>
      <c r="EW7" s="256"/>
      <c r="EX7" s="256"/>
      <c r="EY7" s="256"/>
      <c r="EZ7" s="256"/>
      <c r="FA7" s="256"/>
      <c r="FB7" s="256"/>
      <c r="FC7" s="256"/>
      <c r="FD7" s="256"/>
      <c r="FE7" s="256"/>
      <c r="FF7" s="256"/>
      <c r="FG7" s="256"/>
      <c r="FH7" s="256"/>
      <c r="FI7" s="256"/>
      <c r="FJ7" s="256"/>
      <c r="FK7" s="256"/>
      <c r="FL7" s="256"/>
      <c r="FM7" s="256"/>
      <c r="FN7" s="256"/>
      <c r="FO7" s="256"/>
      <c r="FP7" s="256"/>
      <c r="FQ7" s="256"/>
      <c r="FR7" s="256"/>
      <c r="FS7" s="256"/>
      <c r="FT7" s="256"/>
      <c r="FU7" s="256"/>
      <c r="FV7" s="256"/>
      <c r="FW7" s="256"/>
      <c r="FX7" s="256"/>
      <c r="FY7" s="256"/>
      <c r="FZ7" s="256"/>
      <c r="GA7" s="256"/>
      <c r="GB7" s="256"/>
      <c r="GC7" s="256"/>
      <c r="GD7" s="256"/>
      <c r="GE7" s="256"/>
      <c r="GF7" s="256"/>
      <c r="GG7" s="256"/>
      <c r="GH7" s="256"/>
      <c r="GI7" s="256"/>
      <c r="GJ7" s="256"/>
      <c r="GK7" s="256"/>
      <c r="GL7" s="256"/>
      <c r="GM7" s="256"/>
      <c r="GN7" s="256"/>
      <c r="GO7" s="256"/>
      <c r="GP7" s="256"/>
      <c r="GQ7" s="256"/>
      <c r="GR7" s="256"/>
      <c r="GS7" s="256"/>
      <c r="GT7" s="256"/>
      <c r="GU7" s="256"/>
      <c r="GV7" s="256"/>
      <c r="GW7" s="256"/>
      <c r="GX7" s="256"/>
      <c r="GY7" s="256"/>
      <c r="GZ7" s="256"/>
      <c r="HA7" s="256"/>
      <c r="HB7" s="256"/>
      <c r="HC7" s="256"/>
      <c r="HD7" s="256"/>
      <c r="HE7" s="256"/>
      <c r="HF7" s="256"/>
      <c r="HG7" s="256"/>
      <c r="HH7" s="256"/>
      <c r="HI7" s="256"/>
      <c r="HJ7" s="256"/>
      <c r="HK7" s="256"/>
      <c r="HL7" s="256"/>
      <c r="HM7" s="256"/>
      <c r="HN7" s="256"/>
      <c r="HO7" s="256"/>
      <c r="HP7" s="256"/>
      <c r="HQ7" s="256"/>
      <c r="HR7" s="256"/>
      <c r="HS7" s="256"/>
      <c r="HT7" s="256"/>
      <c r="HU7" s="256"/>
      <c r="HV7" s="256"/>
      <c r="HW7" s="256"/>
    </row>
    <row r="8" ht="23" customHeight="1" spans="1:231">
      <c r="A8" s="240" t="s">
        <v>207</v>
      </c>
      <c r="B8" s="239">
        <f t="shared" si="1"/>
        <v>0</v>
      </c>
      <c r="C8" s="239">
        <f t="shared" si="2"/>
        <v>0</v>
      </c>
      <c r="D8" s="242"/>
      <c r="E8" s="242"/>
      <c r="F8" s="242"/>
      <c r="G8" s="242"/>
      <c r="H8" s="242"/>
      <c r="I8" s="242"/>
      <c r="J8" s="242"/>
      <c r="K8" s="242"/>
      <c r="L8" s="242"/>
      <c r="M8" s="198"/>
      <c r="N8" s="239">
        <f t="shared" si="3"/>
        <v>0</v>
      </c>
      <c r="O8" s="242"/>
      <c r="P8" s="198">
        <f t="shared" si="4"/>
        <v>0</v>
      </c>
      <c r="Q8" s="198"/>
      <c r="R8" s="198"/>
      <c r="S8" s="198"/>
      <c r="T8" s="198"/>
      <c r="U8" s="198"/>
      <c r="V8" s="198"/>
      <c r="W8" s="242"/>
      <c r="X8" s="242"/>
      <c r="Y8" s="242"/>
      <c r="Z8" s="242"/>
      <c r="AA8" s="198"/>
      <c r="AB8" s="198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</row>
    <row r="9" ht="23" customHeight="1" spans="1:231">
      <c r="A9" s="240" t="s">
        <v>211</v>
      </c>
      <c r="B9" s="239">
        <f t="shared" si="1"/>
        <v>2633</v>
      </c>
      <c r="C9" s="239">
        <f t="shared" si="2"/>
        <v>2350</v>
      </c>
      <c r="D9" s="241">
        <v>1202</v>
      </c>
      <c r="E9" s="241">
        <v>274</v>
      </c>
      <c r="F9" s="241">
        <v>37</v>
      </c>
      <c r="G9" s="241">
        <v>161</v>
      </c>
      <c r="H9" s="241">
        <v>65</v>
      </c>
      <c r="I9" s="241">
        <v>39</v>
      </c>
      <c r="J9" s="241">
        <v>11</v>
      </c>
      <c r="K9" s="241">
        <v>4</v>
      </c>
      <c r="L9" s="241">
        <v>68</v>
      </c>
      <c r="M9" s="241">
        <v>489</v>
      </c>
      <c r="N9" s="239">
        <f t="shared" si="3"/>
        <v>3</v>
      </c>
      <c r="O9" s="242">
        <v>3</v>
      </c>
      <c r="P9" s="198">
        <f t="shared" si="4"/>
        <v>280</v>
      </c>
      <c r="Q9" s="198">
        <v>146</v>
      </c>
      <c r="R9" s="198"/>
      <c r="S9" s="198">
        <v>72</v>
      </c>
      <c r="T9" s="198"/>
      <c r="U9" s="198"/>
      <c r="V9" s="198">
        <v>2</v>
      </c>
      <c r="W9" s="242">
        <v>3</v>
      </c>
      <c r="X9" s="242"/>
      <c r="Y9" s="242">
        <v>7</v>
      </c>
      <c r="Z9" s="242"/>
      <c r="AA9" s="198">
        <v>40</v>
      </c>
      <c r="AB9" s="198">
        <v>10</v>
      </c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256"/>
      <c r="BJ9" s="256"/>
      <c r="BK9" s="256"/>
      <c r="BL9" s="256"/>
      <c r="BM9" s="256"/>
      <c r="BN9" s="256"/>
      <c r="BO9" s="256"/>
      <c r="BP9" s="256"/>
      <c r="BQ9" s="256"/>
      <c r="BR9" s="256"/>
      <c r="BS9" s="256"/>
      <c r="BT9" s="256"/>
      <c r="BU9" s="256"/>
      <c r="BV9" s="256"/>
      <c r="BW9" s="256"/>
      <c r="BX9" s="256"/>
      <c r="BY9" s="256"/>
      <c r="BZ9" s="256"/>
      <c r="CA9" s="256"/>
      <c r="CB9" s="256"/>
      <c r="CC9" s="256"/>
      <c r="CD9" s="256"/>
      <c r="CE9" s="256"/>
      <c r="CF9" s="256"/>
      <c r="CG9" s="256"/>
      <c r="CH9" s="256"/>
      <c r="CI9" s="256"/>
      <c r="CJ9" s="256"/>
      <c r="CK9" s="256"/>
      <c r="CL9" s="256"/>
      <c r="CM9" s="256"/>
      <c r="CN9" s="256"/>
      <c r="CO9" s="256"/>
      <c r="CP9" s="256"/>
      <c r="CQ9" s="256"/>
      <c r="CR9" s="256"/>
      <c r="CS9" s="256"/>
      <c r="CT9" s="256"/>
      <c r="CU9" s="256"/>
      <c r="CV9" s="256"/>
      <c r="CW9" s="256"/>
      <c r="CX9" s="256"/>
      <c r="CY9" s="256"/>
      <c r="CZ9" s="256"/>
      <c r="DA9" s="256"/>
      <c r="DB9" s="256"/>
      <c r="DC9" s="256"/>
      <c r="DD9" s="256"/>
      <c r="DE9" s="256"/>
      <c r="DF9" s="256"/>
      <c r="DG9" s="256"/>
      <c r="DH9" s="256"/>
      <c r="DI9" s="256"/>
      <c r="DJ9" s="256"/>
      <c r="DK9" s="256"/>
      <c r="DL9" s="256"/>
      <c r="DM9" s="256"/>
      <c r="DN9" s="256"/>
      <c r="DO9" s="256"/>
      <c r="DP9" s="256"/>
      <c r="DQ9" s="256"/>
      <c r="DR9" s="256"/>
      <c r="DS9" s="256"/>
      <c r="DT9" s="256"/>
      <c r="DU9" s="256"/>
      <c r="DV9" s="256"/>
      <c r="DW9" s="256"/>
      <c r="DX9" s="256"/>
      <c r="DY9" s="256"/>
      <c r="DZ9" s="256"/>
      <c r="EA9" s="256"/>
      <c r="EB9" s="256"/>
      <c r="EC9" s="256"/>
      <c r="ED9" s="256"/>
      <c r="EE9" s="256"/>
      <c r="EF9" s="256"/>
      <c r="EG9" s="256"/>
      <c r="EH9" s="256"/>
      <c r="EI9" s="256"/>
      <c r="EJ9" s="256"/>
      <c r="EK9" s="256"/>
      <c r="EL9" s="256"/>
      <c r="EM9" s="256"/>
      <c r="EN9" s="256"/>
      <c r="EO9" s="256"/>
      <c r="EP9" s="256"/>
      <c r="EQ9" s="256"/>
      <c r="ER9" s="256"/>
      <c r="ES9" s="256"/>
      <c r="ET9" s="256"/>
      <c r="EU9" s="256"/>
      <c r="EV9" s="256"/>
      <c r="EW9" s="256"/>
      <c r="EX9" s="256"/>
      <c r="EY9" s="256"/>
      <c r="EZ9" s="256"/>
      <c r="FA9" s="256"/>
      <c r="FB9" s="256"/>
      <c r="FC9" s="256"/>
      <c r="FD9" s="256"/>
      <c r="FE9" s="256"/>
      <c r="FF9" s="256"/>
      <c r="FG9" s="256"/>
      <c r="FH9" s="256"/>
      <c r="FI9" s="256"/>
      <c r="FJ9" s="256"/>
      <c r="FK9" s="256"/>
      <c r="FL9" s="256"/>
      <c r="FM9" s="256"/>
      <c r="FN9" s="256"/>
      <c r="FO9" s="256"/>
      <c r="FP9" s="256"/>
      <c r="FQ9" s="256"/>
      <c r="FR9" s="256"/>
      <c r="FS9" s="256"/>
      <c r="FT9" s="256"/>
      <c r="FU9" s="256"/>
      <c r="FV9" s="256"/>
      <c r="FW9" s="256"/>
      <c r="FX9" s="256"/>
      <c r="FY9" s="256"/>
      <c r="FZ9" s="256"/>
      <c r="GA9" s="256"/>
      <c r="GB9" s="256"/>
      <c r="GC9" s="256"/>
      <c r="GD9" s="256"/>
      <c r="GE9" s="256"/>
      <c r="GF9" s="256"/>
      <c r="GG9" s="256"/>
      <c r="GH9" s="256"/>
      <c r="GI9" s="256"/>
      <c r="GJ9" s="256"/>
      <c r="GK9" s="256"/>
      <c r="GL9" s="256"/>
      <c r="GM9" s="256"/>
      <c r="GN9" s="256"/>
      <c r="GO9" s="256"/>
      <c r="GP9" s="256"/>
      <c r="GQ9" s="256"/>
      <c r="GR9" s="256"/>
      <c r="GS9" s="256"/>
      <c r="GT9" s="256"/>
      <c r="GU9" s="256"/>
      <c r="GV9" s="256"/>
      <c r="GW9" s="256"/>
      <c r="GX9" s="256"/>
      <c r="GY9" s="256"/>
      <c r="GZ9" s="256"/>
      <c r="HA9" s="256"/>
      <c r="HB9" s="256"/>
      <c r="HC9" s="256"/>
      <c r="HD9" s="256"/>
      <c r="HE9" s="256"/>
      <c r="HF9" s="256"/>
      <c r="HG9" s="256"/>
      <c r="HH9" s="256"/>
      <c r="HI9" s="256"/>
      <c r="HJ9" s="256"/>
      <c r="HK9" s="256"/>
      <c r="HL9" s="256"/>
      <c r="HM9" s="256"/>
      <c r="HN9" s="256"/>
      <c r="HO9" s="256"/>
      <c r="HP9" s="256"/>
      <c r="HQ9" s="256"/>
      <c r="HR9" s="256"/>
      <c r="HS9" s="256"/>
      <c r="HT9" s="256"/>
      <c r="HU9" s="256"/>
      <c r="HV9" s="256"/>
      <c r="HW9" s="256"/>
    </row>
    <row r="10" ht="23" customHeight="1" spans="1:231">
      <c r="A10" s="240" t="s">
        <v>225</v>
      </c>
      <c r="B10" s="239">
        <f t="shared" si="1"/>
        <v>9235</v>
      </c>
      <c r="C10" s="239">
        <f t="shared" si="2"/>
        <v>9217</v>
      </c>
      <c r="D10" s="241">
        <v>9182</v>
      </c>
      <c r="E10" s="241">
        <v>16</v>
      </c>
      <c r="F10" s="241">
        <v>2</v>
      </c>
      <c r="G10" s="241">
        <v>2</v>
      </c>
      <c r="H10" s="241">
        <v>1</v>
      </c>
      <c r="I10" s="241">
        <v>4</v>
      </c>
      <c r="J10" s="241">
        <v>2</v>
      </c>
      <c r="K10" s="241">
        <v>2</v>
      </c>
      <c r="L10" s="241">
        <v>4</v>
      </c>
      <c r="M10" s="241">
        <v>2</v>
      </c>
      <c r="N10" s="239">
        <f t="shared" si="3"/>
        <v>0</v>
      </c>
      <c r="O10" s="241"/>
      <c r="P10" s="198">
        <f t="shared" si="4"/>
        <v>18</v>
      </c>
      <c r="Q10" s="198">
        <v>13</v>
      </c>
      <c r="R10" s="198"/>
      <c r="S10" s="198">
        <v>4</v>
      </c>
      <c r="T10" s="198"/>
      <c r="U10" s="198"/>
      <c r="V10" s="198"/>
      <c r="W10" s="242"/>
      <c r="X10" s="242"/>
      <c r="Y10" s="242"/>
      <c r="Z10" s="242"/>
      <c r="AA10" s="198"/>
      <c r="AB10" s="198">
        <v>1</v>
      </c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6"/>
      <c r="EG10" s="256"/>
      <c r="EH10" s="256"/>
      <c r="EI10" s="256"/>
      <c r="EJ10" s="256"/>
      <c r="EK10" s="256"/>
      <c r="EL10" s="256"/>
      <c r="EM10" s="256"/>
      <c r="EN10" s="256"/>
      <c r="EO10" s="256"/>
      <c r="EP10" s="256"/>
      <c r="EQ10" s="256"/>
      <c r="ER10" s="256"/>
      <c r="ES10" s="256"/>
      <c r="ET10" s="256"/>
      <c r="EU10" s="256"/>
      <c r="EV10" s="256"/>
      <c r="EW10" s="256"/>
      <c r="EX10" s="256"/>
      <c r="EY10" s="256"/>
      <c r="EZ10" s="256"/>
      <c r="FA10" s="256"/>
      <c r="FB10" s="256"/>
      <c r="FC10" s="256"/>
      <c r="FD10" s="256"/>
      <c r="FE10" s="256"/>
      <c r="FF10" s="256"/>
      <c r="FG10" s="256"/>
      <c r="FH10" s="256"/>
      <c r="FI10" s="256"/>
      <c r="FJ10" s="256"/>
      <c r="FK10" s="256"/>
      <c r="FL10" s="256"/>
      <c r="FM10" s="256"/>
      <c r="FN10" s="256"/>
      <c r="FO10" s="256"/>
      <c r="FP10" s="256"/>
      <c r="FQ10" s="256"/>
      <c r="FR10" s="256"/>
      <c r="FS10" s="256"/>
      <c r="FT10" s="256"/>
      <c r="FU10" s="256"/>
      <c r="FV10" s="256"/>
      <c r="FW10" s="256"/>
      <c r="FX10" s="256"/>
      <c r="FY10" s="256"/>
      <c r="FZ10" s="256"/>
      <c r="GA10" s="256"/>
      <c r="GB10" s="256"/>
      <c r="GC10" s="256"/>
      <c r="GD10" s="256"/>
      <c r="GE10" s="256"/>
      <c r="GF10" s="256"/>
      <c r="GG10" s="256"/>
      <c r="GH10" s="256"/>
      <c r="GI10" s="256"/>
      <c r="GJ10" s="256"/>
      <c r="GK10" s="256"/>
      <c r="GL10" s="256"/>
      <c r="GM10" s="256"/>
      <c r="GN10" s="256"/>
      <c r="GO10" s="256"/>
      <c r="GP10" s="256"/>
      <c r="GQ10" s="256"/>
      <c r="GR10" s="256"/>
      <c r="GS10" s="256"/>
      <c r="GT10" s="256"/>
      <c r="GU10" s="256"/>
      <c r="GV10" s="256"/>
      <c r="GW10" s="256"/>
      <c r="GX10" s="256"/>
      <c r="GY10" s="256"/>
      <c r="GZ10" s="256"/>
      <c r="HA10" s="256"/>
      <c r="HB10" s="256"/>
      <c r="HC10" s="256"/>
      <c r="HD10" s="256"/>
      <c r="HE10" s="256"/>
      <c r="HF10" s="256"/>
      <c r="HG10" s="256"/>
      <c r="HH10" s="256"/>
      <c r="HI10" s="256"/>
      <c r="HJ10" s="256"/>
      <c r="HK10" s="256"/>
      <c r="HL10" s="256"/>
      <c r="HM10" s="256"/>
      <c r="HN10" s="256"/>
      <c r="HO10" s="256"/>
      <c r="HP10" s="256"/>
      <c r="HQ10" s="256"/>
      <c r="HR10" s="256"/>
      <c r="HS10" s="256"/>
      <c r="HT10" s="256"/>
      <c r="HU10" s="256"/>
      <c r="HV10" s="256"/>
      <c r="HW10" s="256"/>
    </row>
    <row r="11" ht="23" customHeight="1" spans="1:231">
      <c r="A11" s="240" t="s">
        <v>241</v>
      </c>
      <c r="B11" s="239">
        <f t="shared" si="1"/>
        <v>0</v>
      </c>
      <c r="C11" s="239">
        <f t="shared" si="2"/>
        <v>0</v>
      </c>
      <c r="D11" s="242"/>
      <c r="E11" s="242"/>
      <c r="F11" s="242"/>
      <c r="G11" s="242"/>
      <c r="H11" s="242"/>
      <c r="I11" s="242"/>
      <c r="J11" s="242"/>
      <c r="K11" s="242"/>
      <c r="L11" s="242"/>
      <c r="M11" s="198"/>
      <c r="N11" s="239">
        <f t="shared" si="3"/>
        <v>0</v>
      </c>
      <c r="O11" s="242"/>
      <c r="P11" s="198">
        <f t="shared" si="4"/>
        <v>0</v>
      </c>
      <c r="Q11" s="198"/>
      <c r="R11" s="198"/>
      <c r="S11" s="198"/>
      <c r="T11" s="198"/>
      <c r="U11" s="198"/>
      <c r="V11" s="198"/>
      <c r="W11" s="242"/>
      <c r="X11" s="242"/>
      <c r="Y11" s="242"/>
      <c r="Z11" s="242"/>
      <c r="AA11" s="198"/>
      <c r="AB11" s="198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246"/>
      <c r="CI11" s="246"/>
      <c r="CJ11" s="246"/>
      <c r="CK11" s="246"/>
      <c r="CL11" s="246"/>
      <c r="CM11" s="246"/>
      <c r="CN11" s="246"/>
      <c r="CO11" s="246"/>
      <c r="CP11" s="246"/>
      <c r="CQ11" s="246"/>
      <c r="CR11" s="246"/>
      <c r="CS11" s="246"/>
      <c r="CT11" s="246"/>
      <c r="CU11" s="246"/>
      <c r="CV11" s="246"/>
      <c r="CW11" s="246"/>
      <c r="CX11" s="246"/>
      <c r="CY11" s="246"/>
      <c r="CZ11" s="246"/>
      <c r="DA11" s="246"/>
      <c r="DB11" s="246"/>
      <c r="DC11" s="246"/>
      <c r="DD11" s="246"/>
      <c r="DE11" s="246"/>
      <c r="DF11" s="246"/>
      <c r="DG11" s="246"/>
      <c r="DH11" s="246"/>
      <c r="DI11" s="246"/>
      <c r="DJ11" s="246"/>
      <c r="DK11" s="246"/>
      <c r="DL11" s="246"/>
      <c r="DM11" s="246"/>
      <c r="DN11" s="246"/>
      <c r="DO11" s="246"/>
      <c r="DP11" s="246"/>
      <c r="DQ11" s="246"/>
      <c r="DR11" s="246"/>
      <c r="DS11" s="246"/>
      <c r="DT11" s="246"/>
      <c r="DU11" s="246"/>
      <c r="DV11" s="246"/>
      <c r="DW11" s="246"/>
      <c r="DX11" s="246"/>
      <c r="DY11" s="246"/>
      <c r="DZ11" s="246"/>
      <c r="EA11" s="246"/>
      <c r="EB11" s="246"/>
      <c r="EC11" s="246"/>
      <c r="ED11" s="246"/>
      <c r="EE11" s="246"/>
      <c r="EF11" s="246"/>
      <c r="EG11" s="246"/>
      <c r="EH11" s="246"/>
      <c r="EI11" s="246"/>
      <c r="EJ11" s="246"/>
      <c r="EK11" s="246"/>
      <c r="EL11" s="246"/>
      <c r="EM11" s="246"/>
      <c r="EN11" s="246"/>
      <c r="EO11" s="246"/>
      <c r="EP11" s="246"/>
      <c r="EQ11" s="246"/>
      <c r="ER11" s="246"/>
      <c r="ES11" s="246"/>
      <c r="ET11" s="246"/>
      <c r="EU11" s="246"/>
      <c r="EV11" s="246"/>
      <c r="EW11" s="246"/>
      <c r="EX11" s="246"/>
      <c r="EY11" s="246"/>
      <c r="EZ11" s="246"/>
      <c r="FA11" s="246"/>
      <c r="FB11" s="246"/>
      <c r="FC11" s="246"/>
      <c r="FD11" s="246"/>
      <c r="FE11" s="246"/>
      <c r="FF11" s="246"/>
      <c r="FG11" s="246"/>
      <c r="FH11" s="246"/>
      <c r="FI11" s="246"/>
      <c r="FJ11" s="246"/>
      <c r="FK11" s="246"/>
      <c r="FL11" s="246"/>
      <c r="FM11" s="246"/>
      <c r="FN11" s="246"/>
      <c r="FO11" s="246"/>
      <c r="FP11" s="246"/>
      <c r="FQ11" s="246"/>
      <c r="FR11" s="246"/>
      <c r="FS11" s="246"/>
      <c r="FT11" s="246"/>
      <c r="FU11" s="246"/>
      <c r="FV11" s="246"/>
      <c r="FW11" s="246"/>
      <c r="FX11" s="246"/>
      <c r="FY11" s="246"/>
      <c r="FZ11" s="246"/>
      <c r="GA11" s="246"/>
      <c r="GB11" s="246"/>
      <c r="GC11" s="246"/>
      <c r="GD11" s="246"/>
      <c r="GE11" s="246"/>
      <c r="GF11" s="246"/>
      <c r="GG11" s="246"/>
      <c r="GH11" s="246"/>
      <c r="GI11" s="246"/>
      <c r="GJ11" s="246"/>
      <c r="GK11" s="246"/>
      <c r="GL11" s="246"/>
      <c r="GM11" s="246"/>
      <c r="GN11" s="246"/>
      <c r="GO11" s="246"/>
      <c r="GP11" s="246"/>
      <c r="GQ11" s="246"/>
      <c r="GR11" s="246"/>
      <c r="GS11" s="246"/>
      <c r="GT11" s="246"/>
      <c r="GU11" s="246"/>
      <c r="GV11" s="246"/>
      <c r="GW11" s="246"/>
      <c r="GX11" s="246"/>
      <c r="GY11" s="246"/>
      <c r="GZ11" s="246"/>
      <c r="HA11" s="246"/>
      <c r="HB11" s="246"/>
      <c r="HC11" s="246"/>
      <c r="HD11" s="246"/>
      <c r="HE11" s="246"/>
      <c r="HF11" s="246"/>
      <c r="HG11" s="246"/>
      <c r="HH11" s="246"/>
      <c r="HI11" s="246"/>
      <c r="HJ11" s="246"/>
      <c r="HK11" s="246"/>
      <c r="HL11" s="246"/>
      <c r="HM11" s="246"/>
      <c r="HN11" s="246"/>
      <c r="HO11" s="246"/>
      <c r="HP11" s="246"/>
      <c r="HQ11" s="246"/>
      <c r="HR11" s="246"/>
      <c r="HS11" s="246"/>
      <c r="HT11" s="246"/>
      <c r="HU11" s="246"/>
      <c r="HV11" s="246"/>
      <c r="HW11" s="246"/>
    </row>
    <row r="12" ht="23" customHeight="1" spans="1:231">
      <c r="A12" s="240" t="s">
        <v>244</v>
      </c>
      <c r="B12" s="239">
        <f t="shared" si="1"/>
        <v>3</v>
      </c>
      <c r="C12" s="239">
        <f t="shared" si="2"/>
        <v>0</v>
      </c>
      <c r="D12" s="242"/>
      <c r="E12" s="242"/>
      <c r="F12" s="242"/>
      <c r="G12" s="242"/>
      <c r="H12" s="242"/>
      <c r="I12" s="242"/>
      <c r="J12" s="242"/>
      <c r="K12" s="242"/>
      <c r="L12" s="242"/>
      <c r="M12" s="198"/>
      <c r="N12" s="239">
        <f t="shared" si="3"/>
        <v>0</v>
      </c>
      <c r="O12" s="242"/>
      <c r="P12" s="198">
        <f t="shared" si="4"/>
        <v>3</v>
      </c>
      <c r="Q12" s="198">
        <v>3</v>
      </c>
      <c r="R12" s="198"/>
      <c r="S12" s="198"/>
      <c r="T12" s="198"/>
      <c r="U12" s="198"/>
      <c r="V12" s="198"/>
      <c r="W12" s="242"/>
      <c r="X12" s="242"/>
      <c r="Y12" s="242"/>
      <c r="Z12" s="242"/>
      <c r="AA12" s="198"/>
      <c r="AB12" s="198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6"/>
      <c r="AW12" s="246"/>
      <c r="AX12" s="246"/>
      <c r="AY12" s="246"/>
      <c r="AZ12" s="246"/>
      <c r="BA12" s="246"/>
      <c r="BB12" s="246"/>
      <c r="BC12" s="246"/>
      <c r="BD12" s="246"/>
      <c r="BE12" s="246"/>
      <c r="BF12" s="246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246"/>
      <c r="BS12" s="246"/>
      <c r="BT12" s="246"/>
      <c r="BU12" s="246"/>
      <c r="BV12" s="246"/>
      <c r="BW12" s="246"/>
      <c r="BX12" s="246"/>
      <c r="BY12" s="246"/>
      <c r="BZ12" s="246"/>
      <c r="CA12" s="246"/>
      <c r="CB12" s="246"/>
      <c r="CC12" s="246"/>
      <c r="CD12" s="246"/>
      <c r="CE12" s="246"/>
      <c r="CF12" s="246"/>
      <c r="CG12" s="246"/>
      <c r="CH12" s="246"/>
      <c r="CI12" s="246"/>
      <c r="CJ12" s="246"/>
      <c r="CK12" s="246"/>
      <c r="CL12" s="246"/>
      <c r="CM12" s="246"/>
      <c r="CN12" s="246"/>
      <c r="CO12" s="246"/>
      <c r="CP12" s="246"/>
      <c r="CQ12" s="246"/>
      <c r="CR12" s="246"/>
      <c r="CS12" s="246"/>
      <c r="CT12" s="246"/>
      <c r="CU12" s="246"/>
      <c r="CV12" s="246"/>
      <c r="CW12" s="246"/>
      <c r="CX12" s="246"/>
      <c r="CY12" s="246"/>
      <c r="CZ12" s="246"/>
      <c r="DA12" s="246"/>
      <c r="DB12" s="246"/>
      <c r="DC12" s="246"/>
      <c r="DD12" s="246"/>
      <c r="DE12" s="246"/>
      <c r="DF12" s="246"/>
      <c r="DG12" s="246"/>
      <c r="DH12" s="246"/>
      <c r="DI12" s="246"/>
      <c r="DJ12" s="246"/>
      <c r="DK12" s="246"/>
      <c r="DL12" s="246"/>
      <c r="DM12" s="246"/>
      <c r="DN12" s="246"/>
      <c r="DO12" s="246"/>
      <c r="DP12" s="246"/>
      <c r="DQ12" s="246"/>
      <c r="DR12" s="246"/>
      <c r="DS12" s="246"/>
      <c r="DT12" s="246"/>
      <c r="DU12" s="246"/>
      <c r="DV12" s="246"/>
      <c r="DW12" s="246"/>
      <c r="DX12" s="246"/>
      <c r="DY12" s="246"/>
      <c r="DZ12" s="246"/>
      <c r="EA12" s="246"/>
      <c r="EB12" s="246"/>
      <c r="EC12" s="246"/>
      <c r="ED12" s="246"/>
      <c r="EE12" s="246"/>
      <c r="EF12" s="246"/>
      <c r="EG12" s="246"/>
      <c r="EH12" s="246"/>
      <c r="EI12" s="246"/>
      <c r="EJ12" s="246"/>
      <c r="EK12" s="246"/>
      <c r="EL12" s="246"/>
      <c r="EM12" s="246"/>
      <c r="EN12" s="246"/>
      <c r="EO12" s="246"/>
      <c r="EP12" s="246"/>
      <c r="EQ12" s="246"/>
      <c r="ER12" s="246"/>
      <c r="ES12" s="246"/>
      <c r="ET12" s="246"/>
      <c r="EU12" s="246"/>
      <c r="EV12" s="246"/>
      <c r="EW12" s="246"/>
      <c r="EX12" s="246"/>
      <c r="EY12" s="246"/>
      <c r="EZ12" s="246"/>
      <c r="FA12" s="246"/>
      <c r="FB12" s="246"/>
      <c r="FC12" s="246"/>
      <c r="FD12" s="246"/>
      <c r="FE12" s="246"/>
      <c r="FF12" s="246"/>
      <c r="FG12" s="246"/>
      <c r="FH12" s="246"/>
      <c r="FI12" s="246"/>
      <c r="FJ12" s="246"/>
      <c r="FK12" s="246"/>
      <c r="FL12" s="246"/>
      <c r="FM12" s="246"/>
      <c r="FN12" s="246"/>
      <c r="FO12" s="246"/>
      <c r="FP12" s="246"/>
      <c r="FQ12" s="246"/>
      <c r="FR12" s="246"/>
      <c r="FS12" s="246"/>
      <c r="FT12" s="246"/>
      <c r="FU12" s="246"/>
      <c r="FV12" s="246"/>
      <c r="FW12" s="246"/>
      <c r="FX12" s="246"/>
      <c r="FY12" s="246"/>
      <c r="FZ12" s="246"/>
      <c r="GA12" s="246"/>
      <c r="GB12" s="246"/>
      <c r="GC12" s="246"/>
      <c r="GD12" s="246"/>
      <c r="GE12" s="246"/>
      <c r="GF12" s="246"/>
      <c r="GG12" s="246"/>
      <c r="GH12" s="246"/>
      <c r="GI12" s="246"/>
      <c r="GJ12" s="246"/>
      <c r="GK12" s="246"/>
      <c r="GL12" s="246"/>
      <c r="GM12" s="246"/>
      <c r="GN12" s="246"/>
      <c r="GO12" s="246"/>
      <c r="GP12" s="246"/>
      <c r="GQ12" s="246"/>
      <c r="GR12" s="246"/>
      <c r="GS12" s="246"/>
      <c r="GT12" s="246"/>
      <c r="GU12" s="246"/>
      <c r="GV12" s="246"/>
      <c r="GW12" s="246"/>
      <c r="GX12" s="246"/>
      <c r="GY12" s="246"/>
      <c r="GZ12" s="246"/>
      <c r="HA12" s="246"/>
      <c r="HB12" s="246"/>
      <c r="HC12" s="246"/>
      <c r="HD12" s="246"/>
      <c r="HE12" s="246"/>
      <c r="HF12" s="246"/>
      <c r="HG12" s="246"/>
      <c r="HH12" s="246"/>
      <c r="HI12" s="246"/>
      <c r="HJ12" s="246"/>
      <c r="HK12" s="246"/>
      <c r="HL12" s="246"/>
      <c r="HM12" s="246"/>
      <c r="HN12" s="246"/>
      <c r="HO12" s="246"/>
      <c r="HP12" s="246"/>
      <c r="HQ12" s="246"/>
      <c r="HR12" s="246"/>
      <c r="HS12" s="246"/>
      <c r="HT12" s="246"/>
      <c r="HU12" s="246"/>
      <c r="HV12" s="246"/>
      <c r="HW12" s="246"/>
    </row>
    <row r="13" ht="23" customHeight="1" spans="1:231">
      <c r="A13" s="240" t="s">
        <v>257</v>
      </c>
      <c r="B13" s="239">
        <f t="shared" si="1"/>
        <v>152</v>
      </c>
      <c r="C13" s="239">
        <v>130</v>
      </c>
      <c r="D13" s="241">
        <v>50</v>
      </c>
      <c r="E13" s="241">
        <v>35</v>
      </c>
      <c r="F13" s="241">
        <v>4</v>
      </c>
      <c r="G13" s="241">
        <v>17</v>
      </c>
      <c r="H13" s="241">
        <v>6</v>
      </c>
      <c r="I13" s="241">
        <v>5</v>
      </c>
      <c r="J13" s="241">
        <v>1</v>
      </c>
      <c r="K13" s="241">
        <v>1</v>
      </c>
      <c r="L13" s="241">
        <v>9</v>
      </c>
      <c r="M13" s="241">
        <v>2</v>
      </c>
      <c r="N13" s="239">
        <f t="shared" si="3"/>
        <v>0</v>
      </c>
      <c r="O13" s="241"/>
      <c r="P13" s="198">
        <v>22</v>
      </c>
      <c r="Q13" s="198">
        <v>17</v>
      </c>
      <c r="R13" s="198"/>
      <c r="S13" s="198">
        <v>5</v>
      </c>
      <c r="T13" s="198"/>
      <c r="U13" s="198"/>
      <c r="V13" s="198"/>
      <c r="W13" s="242"/>
      <c r="X13" s="242"/>
      <c r="Y13" s="242"/>
      <c r="Z13" s="242"/>
      <c r="AA13" s="198"/>
      <c r="AB13" s="198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</row>
    <row r="14" ht="23" customHeight="1" spans="1:231">
      <c r="A14" s="240" t="s">
        <v>306</v>
      </c>
      <c r="B14" s="239">
        <f t="shared" si="1"/>
        <v>722</v>
      </c>
      <c r="C14" s="239">
        <f t="shared" ref="C14:C21" si="5">SUM(D14:M14)</f>
        <v>649</v>
      </c>
      <c r="D14" s="241">
        <v>605</v>
      </c>
      <c r="E14" s="241">
        <v>18</v>
      </c>
      <c r="F14" s="241">
        <v>2</v>
      </c>
      <c r="G14" s="241">
        <v>5</v>
      </c>
      <c r="H14" s="241">
        <v>3</v>
      </c>
      <c r="I14" s="241">
        <v>5</v>
      </c>
      <c r="J14" s="241">
        <v>1</v>
      </c>
      <c r="K14" s="241">
        <v>4</v>
      </c>
      <c r="L14" s="241">
        <v>4</v>
      </c>
      <c r="M14" s="241">
        <v>2</v>
      </c>
      <c r="N14" s="239">
        <f t="shared" si="3"/>
        <v>0</v>
      </c>
      <c r="O14" s="241">
        <v>0</v>
      </c>
      <c r="P14" s="198">
        <f t="shared" ref="P14:P21" si="6">SUM(Q14:AB14)</f>
        <v>73</v>
      </c>
      <c r="Q14" s="198">
        <f>63-14-6+10</f>
        <v>53</v>
      </c>
      <c r="R14" s="198"/>
      <c r="S14" s="198">
        <v>4</v>
      </c>
      <c r="T14" s="198">
        <v>1</v>
      </c>
      <c r="U14" s="198">
        <v>1</v>
      </c>
      <c r="V14" s="198"/>
      <c r="W14" s="242"/>
      <c r="X14" s="242"/>
      <c r="Y14" s="242">
        <v>4</v>
      </c>
      <c r="Z14" s="242"/>
      <c r="AA14" s="198">
        <v>10</v>
      </c>
      <c r="AB14" s="198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</row>
    <row r="15" ht="23" customHeight="1" spans="1:231">
      <c r="A15" s="240" t="s">
        <v>331</v>
      </c>
      <c r="B15" s="239">
        <f t="shared" si="1"/>
        <v>0</v>
      </c>
      <c r="C15" s="239">
        <f t="shared" si="5"/>
        <v>0</v>
      </c>
      <c r="D15" s="242"/>
      <c r="E15" s="242"/>
      <c r="F15" s="242"/>
      <c r="G15" s="242"/>
      <c r="H15" s="242"/>
      <c r="I15" s="242"/>
      <c r="J15" s="242"/>
      <c r="K15" s="242"/>
      <c r="L15" s="242"/>
      <c r="M15" s="198"/>
      <c r="N15" s="239">
        <f t="shared" si="3"/>
        <v>0</v>
      </c>
      <c r="O15" s="241"/>
      <c r="P15" s="198">
        <f t="shared" si="6"/>
        <v>0</v>
      </c>
      <c r="Q15" s="198"/>
      <c r="R15" s="198"/>
      <c r="S15" s="198"/>
      <c r="T15" s="198"/>
      <c r="U15" s="198"/>
      <c r="V15" s="198"/>
      <c r="W15" s="242"/>
      <c r="X15" s="242"/>
      <c r="Y15" s="242"/>
      <c r="Z15" s="242"/>
      <c r="AA15" s="198"/>
      <c r="AB15" s="198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  <c r="DB15" s="246"/>
      <c r="DC15" s="246"/>
      <c r="DD15" s="246"/>
      <c r="DE15" s="246"/>
      <c r="DF15" s="246"/>
      <c r="DG15" s="246"/>
      <c r="DH15" s="246"/>
      <c r="DI15" s="246"/>
      <c r="DJ15" s="246"/>
      <c r="DK15" s="246"/>
      <c r="DL15" s="246"/>
      <c r="DM15" s="246"/>
      <c r="DN15" s="246"/>
      <c r="DO15" s="246"/>
      <c r="DP15" s="246"/>
      <c r="DQ15" s="246"/>
      <c r="DR15" s="246"/>
      <c r="DS15" s="246"/>
      <c r="DT15" s="246"/>
      <c r="DU15" s="246"/>
      <c r="DV15" s="246"/>
      <c r="DW15" s="246"/>
      <c r="DX15" s="246"/>
      <c r="DY15" s="246"/>
      <c r="DZ15" s="246"/>
      <c r="EA15" s="246"/>
      <c r="EB15" s="246"/>
      <c r="EC15" s="246"/>
      <c r="ED15" s="246"/>
      <c r="EE15" s="246"/>
      <c r="EF15" s="246"/>
      <c r="EG15" s="246"/>
      <c r="EH15" s="246"/>
      <c r="EI15" s="246"/>
      <c r="EJ15" s="246"/>
      <c r="EK15" s="246"/>
      <c r="EL15" s="246"/>
      <c r="EM15" s="246"/>
      <c r="EN15" s="246"/>
      <c r="EO15" s="246"/>
      <c r="EP15" s="246"/>
      <c r="EQ15" s="246"/>
      <c r="ER15" s="246"/>
      <c r="ES15" s="246"/>
      <c r="ET15" s="246"/>
      <c r="EU15" s="246"/>
      <c r="EV15" s="246"/>
      <c r="EW15" s="246"/>
      <c r="EX15" s="246"/>
      <c r="EY15" s="246"/>
      <c r="EZ15" s="246"/>
      <c r="FA15" s="246"/>
      <c r="FB15" s="246"/>
      <c r="FC15" s="246"/>
      <c r="FD15" s="246"/>
      <c r="FE15" s="246"/>
      <c r="FF15" s="246"/>
      <c r="FG15" s="246"/>
      <c r="FH15" s="246"/>
      <c r="FI15" s="246"/>
      <c r="FJ15" s="246"/>
      <c r="FK15" s="246"/>
      <c r="FL15" s="246"/>
      <c r="FM15" s="246"/>
      <c r="FN15" s="246"/>
      <c r="FO15" s="246"/>
      <c r="FP15" s="246"/>
      <c r="FQ15" s="246"/>
      <c r="FR15" s="246"/>
      <c r="FS15" s="246"/>
      <c r="FT15" s="246"/>
      <c r="FU15" s="246"/>
      <c r="FV15" s="246"/>
      <c r="FW15" s="246"/>
      <c r="FX15" s="246"/>
      <c r="FY15" s="246"/>
      <c r="FZ15" s="246"/>
      <c r="GA15" s="246"/>
      <c r="GB15" s="246"/>
      <c r="GC15" s="246"/>
      <c r="GD15" s="246"/>
      <c r="GE15" s="246"/>
      <c r="GF15" s="246"/>
      <c r="GG15" s="246"/>
      <c r="GH15" s="246"/>
      <c r="GI15" s="246"/>
      <c r="GJ15" s="246"/>
      <c r="GK15" s="246"/>
      <c r="GL15" s="246"/>
      <c r="GM15" s="246"/>
      <c r="GN15" s="246"/>
      <c r="GO15" s="246"/>
      <c r="GP15" s="246"/>
      <c r="GQ15" s="246"/>
      <c r="GR15" s="246"/>
      <c r="GS15" s="246"/>
      <c r="GT15" s="246"/>
      <c r="GU15" s="246"/>
      <c r="GV15" s="246"/>
      <c r="GW15" s="246"/>
      <c r="GX15" s="246"/>
      <c r="GY15" s="246"/>
      <c r="GZ15" s="246"/>
      <c r="HA15" s="246"/>
      <c r="HB15" s="246"/>
      <c r="HC15" s="246"/>
      <c r="HD15" s="246"/>
      <c r="HE15" s="246"/>
      <c r="HF15" s="246"/>
      <c r="HG15" s="246"/>
      <c r="HH15" s="246"/>
      <c r="HI15" s="246"/>
      <c r="HJ15" s="246"/>
      <c r="HK15" s="246"/>
      <c r="HL15" s="246"/>
      <c r="HM15" s="246"/>
      <c r="HN15" s="246"/>
      <c r="HO15" s="246"/>
      <c r="HP15" s="246"/>
      <c r="HQ15" s="246"/>
      <c r="HR15" s="246"/>
      <c r="HS15" s="246"/>
      <c r="HT15" s="246"/>
      <c r="HU15" s="246"/>
      <c r="HV15" s="246"/>
      <c r="HW15" s="246"/>
    </row>
    <row r="16" ht="23" customHeight="1" spans="1:231">
      <c r="A16" s="240" t="s">
        <v>341</v>
      </c>
      <c r="B16" s="239">
        <f t="shared" si="1"/>
        <v>667</v>
      </c>
      <c r="C16" s="239">
        <f t="shared" si="5"/>
        <v>578</v>
      </c>
      <c r="D16" s="241">
        <v>134</v>
      </c>
      <c r="E16" s="241">
        <v>111</v>
      </c>
      <c r="F16" s="241">
        <v>10</v>
      </c>
      <c r="G16" s="241">
        <v>54</v>
      </c>
      <c r="H16" s="241">
        <v>22</v>
      </c>
      <c r="I16" s="241">
        <v>14</v>
      </c>
      <c r="J16" s="241">
        <v>3</v>
      </c>
      <c r="K16" s="241">
        <v>1</v>
      </c>
      <c r="L16" s="241">
        <v>26</v>
      </c>
      <c r="M16" s="241">
        <v>203</v>
      </c>
      <c r="N16" s="239">
        <f t="shared" si="3"/>
        <v>0</v>
      </c>
      <c r="O16" s="241"/>
      <c r="P16" s="198">
        <f t="shared" si="6"/>
        <v>89</v>
      </c>
      <c r="Q16" s="198">
        <v>38</v>
      </c>
      <c r="R16" s="198"/>
      <c r="S16" s="198">
        <v>29</v>
      </c>
      <c r="T16" s="198"/>
      <c r="U16" s="198"/>
      <c r="V16" s="198"/>
      <c r="W16" s="242"/>
      <c r="X16" s="242"/>
      <c r="Y16" s="242">
        <v>7</v>
      </c>
      <c r="Z16" s="242">
        <v>13</v>
      </c>
      <c r="AA16" s="198">
        <v>2</v>
      </c>
      <c r="AB16" s="198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6"/>
      <c r="EJ16" s="256"/>
      <c r="EK16" s="256"/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/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/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6"/>
      <c r="GF16" s="256"/>
      <c r="GG16" s="256"/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/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/>
      <c r="HP16" s="256"/>
      <c r="HQ16" s="256"/>
      <c r="HR16" s="256"/>
      <c r="HS16" s="256"/>
      <c r="HT16" s="256"/>
      <c r="HU16" s="256"/>
      <c r="HV16" s="256"/>
      <c r="HW16" s="256"/>
    </row>
    <row r="17" ht="23" customHeight="1" spans="1:231">
      <c r="A17" s="240" t="s">
        <v>352</v>
      </c>
      <c r="B17" s="239">
        <f t="shared" si="1"/>
        <v>200</v>
      </c>
      <c r="C17" s="239">
        <f t="shared" si="5"/>
        <v>169</v>
      </c>
      <c r="D17" s="241">
        <v>137</v>
      </c>
      <c r="E17" s="241">
        <v>11</v>
      </c>
      <c r="F17" s="241">
        <v>4</v>
      </c>
      <c r="G17" s="241">
        <v>5</v>
      </c>
      <c r="H17" s="241">
        <v>5</v>
      </c>
      <c r="I17" s="241">
        <v>4</v>
      </c>
      <c r="J17" s="241"/>
      <c r="K17" s="241"/>
      <c r="L17" s="241">
        <v>3</v>
      </c>
      <c r="M17" s="241">
        <v>0</v>
      </c>
      <c r="N17" s="239">
        <f t="shared" si="3"/>
        <v>0</v>
      </c>
      <c r="O17" s="241"/>
      <c r="P17" s="198">
        <f t="shared" si="6"/>
        <v>31</v>
      </c>
      <c r="Q17" s="198">
        <v>4</v>
      </c>
      <c r="R17" s="198"/>
      <c r="S17" s="198">
        <v>3</v>
      </c>
      <c r="T17" s="198"/>
      <c r="U17" s="198"/>
      <c r="V17" s="198"/>
      <c r="W17" s="242"/>
      <c r="X17" s="242"/>
      <c r="Y17" s="242"/>
      <c r="Z17" s="242">
        <v>2</v>
      </c>
      <c r="AA17" s="198"/>
      <c r="AB17" s="198">
        <v>22</v>
      </c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</row>
    <row r="18" ht="23" customHeight="1" spans="1:231">
      <c r="A18" s="240" t="s">
        <v>382</v>
      </c>
      <c r="B18" s="239">
        <f t="shared" si="1"/>
        <v>0</v>
      </c>
      <c r="C18" s="239">
        <f t="shared" si="5"/>
        <v>0</v>
      </c>
      <c r="D18" s="242"/>
      <c r="E18" s="242"/>
      <c r="F18" s="242"/>
      <c r="G18" s="242"/>
      <c r="H18" s="242"/>
      <c r="I18" s="242"/>
      <c r="J18" s="242"/>
      <c r="K18" s="242"/>
      <c r="L18" s="242"/>
      <c r="M18" s="198"/>
      <c r="N18" s="239"/>
      <c r="O18" s="198"/>
      <c r="P18" s="198">
        <f t="shared" si="6"/>
        <v>0</v>
      </c>
      <c r="Q18" s="198"/>
      <c r="R18" s="198"/>
      <c r="S18" s="198"/>
      <c r="T18" s="198"/>
      <c r="U18" s="198"/>
      <c r="V18" s="198"/>
      <c r="W18" s="242"/>
      <c r="X18" s="242"/>
      <c r="Y18" s="242"/>
      <c r="Z18" s="242"/>
      <c r="AA18" s="198"/>
      <c r="AB18" s="198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246"/>
      <c r="BC18" s="246"/>
      <c r="BD18" s="246"/>
      <c r="BE18" s="246"/>
      <c r="BF18" s="246"/>
      <c r="BG18" s="246"/>
      <c r="BH18" s="246"/>
      <c r="BI18" s="246"/>
      <c r="BJ18" s="246"/>
      <c r="BK18" s="246"/>
      <c r="BL18" s="246"/>
      <c r="BM18" s="246"/>
      <c r="BN18" s="246"/>
      <c r="BO18" s="246"/>
      <c r="BP18" s="246"/>
      <c r="BQ18" s="246"/>
      <c r="BR18" s="246"/>
      <c r="BS18" s="246"/>
      <c r="BT18" s="246"/>
      <c r="BU18" s="246"/>
      <c r="BV18" s="246"/>
      <c r="BW18" s="246"/>
      <c r="BX18" s="246"/>
      <c r="BY18" s="246"/>
      <c r="BZ18" s="246"/>
      <c r="CA18" s="246"/>
      <c r="CB18" s="246"/>
      <c r="CC18" s="246"/>
      <c r="CD18" s="246"/>
      <c r="CE18" s="246"/>
      <c r="CF18" s="246"/>
      <c r="CG18" s="246"/>
      <c r="CH18" s="246"/>
      <c r="CI18" s="246"/>
      <c r="CJ18" s="246"/>
      <c r="CK18" s="246"/>
      <c r="CL18" s="246"/>
      <c r="CM18" s="246"/>
      <c r="CN18" s="246"/>
      <c r="CO18" s="246"/>
      <c r="CP18" s="246"/>
      <c r="CQ18" s="246"/>
      <c r="CR18" s="246"/>
      <c r="CS18" s="246"/>
      <c r="CT18" s="246"/>
      <c r="CU18" s="246"/>
      <c r="CV18" s="246"/>
      <c r="CW18" s="246"/>
      <c r="CX18" s="246"/>
      <c r="CY18" s="246"/>
      <c r="CZ18" s="246"/>
      <c r="DA18" s="246"/>
      <c r="DB18" s="246"/>
      <c r="DC18" s="246"/>
      <c r="DD18" s="246"/>
      <c r="DE18" s="246"/>
      <c r="DF18" s="246"/>
      <c r="DG18" s="246"/>
      <c r="DH18" s="246"/>
      <c r="DI18" s="246"/>
      <c r="DJ18" s="246"/>
      <c r="DK18" s="246"/>
      <c r="DL18" s="246"/>
      <c r="DM18" s="246"/>
      <c r="DN18" s="246"/>
      <c r="DO18" s="246"/>
      <c r="DP18" s="246"/>
      <c r="DQ18" s="246"/>
      <c r="DR18" s="246"/>
      <c r="DS18" s="246"/>
      <c r="DT18" s="246"/>
      <c r="DU18" s="246"/>
      <c r="DV18" s="246"/>
      <c r="DW18" s="246"/>
      <c r="DX18" s="246"/>
      <c r="DY18" s="246"/>
      <c r="DZ18" s="246"/>
      <c r="EA18" s="246"/>
      <c r="EB18" s="246"/>
      <c r="EC18" s="246"/>
      <c r="ED18" s="246"/>
      <c r="EE18" s="246"/>
      <c r="EF18" s="246"/>
      <c r="EG18" s="246"/>
      <c r="EH18" s="246"/>
      <c r="EI18" s="246"/>
      <c r="EJ18" s="246"/>
      <c r="EK18" s="246"/>
      <c r="EL18" s="246"/>
      <c r="EM18" s="246"/>
      <c r="EN18" s="246"/>
      <c r="EO18" s="246"/>
      <c r="EP18" s="246"/>
      <c r="EQ18" s="246"/>
      <c r="ER18" s="246"/>
      <c r="ES18" s="246"/>
      <c r="ET18" s="246"/>
      <c r="EU18" s="246"/>
      <c r="EV18" s="246"/>
      <c r="EW18" s="246"/>
      <c r="EX18" s="246"/>
      <c r="EY18" s="246"/>
      <c r="EZ18" s="246"/>
      <c r="FA18" s="246"/>
      <c r="FB18" s="246"/>
      <c r="FC18" s="246"/>
      <c r="FD18" s="246"/>
      <c r="FE18" s="246"/>
      <c r="FF18" s="246"/>
      <c r="FG18" s="246"/>
      <c r="FH18" s="246"/>
      <c r="FI18" s="246"/>
      <c r="FJ18" s="246"/>
      <c r="FK18" s="246"/>
      <c r="FL18" s="246"/>
      <c r="FM18" s="246"/>
      <c r="FN18" s="246"/>
      <c r="FO18" s="246"/>
      <c r="FP18" s="246"/>
      <c r="FQ18" s="246"/>
      <c r="FR18" s="246"/>
      <c r="FS18" s="246"/>
      <c r="FT18" s="246"/>
      <c r="FU18" s="246"/>
      <c r="FV18" s="246"/>
      <c r="FW18" s="246"/>
      <c r="FX18" s="246"/>
      <c r="FY18" s="246"/>
      <c r="FZ18" s="246"/>
      <c r="GA18" s="246"/>
      <c r="GB18" s="246"/>
      <c r="GC18" s="246"/>
      <c r="GD18" s="246"/>
      <c r="GE18" s="246"/>
      <c r="GF18" s="246"/>
      <c r="GG18" s="246"/>
      <c r="GH18" s="246"/>
      <c r="GI18" s="246"/>
      <c r="GJ18" s="246"/>
      <c r="GK18" s="246"/>
      <c r="GL18" s="246"/>
      <c r="GM18" s="246"/>
      <c r="GN18" s="246"/>
      <c r="GO18" s="246"/>
      <c r="GP18" s="246"/>
      <c r="GQ18" s="246"/>
      <c r="GR18" s="246"/>
      <c r="GS18" s="246"/>
      <c r="GT18" s="246"/>
      <c r="GU18" s="246"/>
      <c r="GV18" s="246"/>
      <c r="GW18" s="246"/>
      <c r="GX18" s="246"/>
      <c r="GY18" s="246"/>
      <c r="GZ18" s="246"/>
      <c r="HA18" s="246"/>
      <c r="HB18" s="246"/>
      <c r="HC18" s="246"/>
      <c r="HD18" s="246"/>
      <c r="HE18" s="246"/>
      <c r="HF18" s="246"/>
      <c r="HG18" s="246"/>
      <c r="HH18" s="246"/>
      <c r="HI18" s="246"/>
      <c r="HJ18" s="246"/>
      <c r="HK18" s="246"/>
      <c r="HL18" s="246"/>
      <c r="HM18" s="246"/>
      <c r="HN18" s="246"/>
      <c r="HO18" s="246"/>
      <c r="HP18" s="246"/>
      <c r="HQ18" s="246"/>
      <c r="HR18" s="246"/>
      <c r="HS18" s="246"/>
      <c r="HT18" s="246"/>
      <c r="HU18" s="246"/>
      <c r="HV18" s="246"/>
      <c r="HW18" s="246"/>
    </row>
    <row r="19" ht="23" customHeight="1" spans="1:231">
      <c r="A19" s="240" t="s">
        <v>385</v>
      </c>
      <c r="B19" s="239">
        <f t="shared" si="1"/>
        <v>81</v>
      </c>
      <c r="C19" s="239">
        <f t="shared" si="5"/>
        <v>66</v>
      </c>
      <c r="D19" s="242">
        <v>25</v>
      </c>
      <c r="E19" s="242">
        <v>19</v>
      </c>
      <c r="F19" s="242">
        <v>2</v>
      </c>
      <c r="G19" s="242">
        <v>8</v>
      </c>
      <c r="H19" s="242">
        <v>3</v>
      </c>
      <c r="I19" s="242">
        <v>2</v>
      </c>
      <c r="J19" s="242">
        <v>1</v>
      </c>
      <c r="K19" s="242"/>
      <c r="L19" s="242">
        <v>5</v>
      </c>
      <c r="M19" s="198">
        <v>1</v>
      </c>
      <c r="N19" s="239">
        <f t="shared" ref="N19:N21" si="7">SUM(O19:O19)</f>
        <v>0</v>
      </c>
      <c r="O19" s="198"/>
      <c r="P19" s="198">
        <f t="shared" si="6"/>
        <v>15</v>
      </c>
      <c r="Q19" s="198">
        <v>10</v>
      </c>
      <c r="R19" s="198"/>
      <c r="S19" s="198">
        <v>5</v>
      </c>
      <c r="T19" s="198"/>
      <c r="U19" s="198"/>
      <c r="V19" s="198"/>
      <c r="W19" s="242"/>
      <c r="X19" s="242"/>
      <c r="Y19" s="242"/>
      <c r="Z19" s="242"/>
      <c r="AA19" s="198"/>
      <c r="AB19" s="198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</row>
    <row r="20" ht="23" customHeight="1" spans="1:231">
      <c r="A20" s="240" t="s">
        <v>396</v>
      </c>
      <c r="B20" s="239">
        <f t="shared" si="1"/>
        <v>36</v>
      </c>
      <c r="C20" s="239">
        <f t="shared" si="5"/>
        <v>30</v>
      </c>
      <c r="D20" s="241">
        <v>10</v>
      </c>
      <c r="E20" s="241">
        <v>8</v>
      </c>
      <c r="F20" s="241">
        <v>1</v>
      </c>
      <c r="G20" s="241">
        <v>5</v>
      </c>
      <c r="H20" s="241">
        <v>2</v>
      </c>
      <c r="I20" s="241">
        <v>1</v>
      </c>
      <c r="J20" s="241"/>
      <c r="K20" s="241"/>
      <c r="L20" s="241">
        <v>2</v>
      </c>
      <c r="M20" s="241">
        <v>1</v>
      </c>
      <c r="N20" s="239">
        <f t="shared" si="7"/>
        <v>0</v>
      </c>
      <c r="O20" s="251"/>
      <c r="P20" s="198">
        <f t="shared" si="6"/>
        <v>6</v>
      </c>
      <c r="Q20" s="198">
        <v>4</v>
      </c>
      <c r="R20" s="198"/>
      <c r="S20" s="198">
        <v>2</v>
      </c>
      <c r="T20" s="198"/>
      <c r="U20" s="198"/>
      <c r="V20" s="198"/>
      <c r="W20" s="242"/>
      <c r="X20" s="242"/>
      <c r="Y20" s="242"/>
      <c r="Z20" s="242"/>
      <c r="AA20" s="198"/>
      <c r="AB20" s="198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</row>
    <row r="21" ht="23" customHeight="1" spans="1:231">
      <c r="A21" s="240" t="s">
        <v>399</v>
      </c>
      <c r="B21" s="239">
        <f t="shared" si="1"/>
        <v>293</v>
      </c>
      <c r="C21" s="239">
        <f t="shared" si="5"/>
        <v>259</v>
      </c>
      <c r="D21" s="241">
        <v>90</v>
      </c>
      <c r="E21" s="241">
        <v>76</v>
      </c>
      <c r="F21" s="241">
        <v>7</v>
      </c>
      <c r="G21" s="241">
        <v>36</v>
      </c>
      <c r="H21" s="241">
        <v>15</v>
      </c>
      <c r="I21" s="241">
        <v>9</v>
      </c>
      <c r="J21" s="241">
        <v>1</v>
      </c>
      <c r="K21" s="241">
        <v>1</v>
      </c>
      <c r="L21" s="241">
        <v>17</v>
      </c>
      <c r="M21" s="241">
        <v>7</v>
      </c>
      <c r="N21" s="239">
        <f t="shared" si="7"/>
        <v>0</v>
      </c>
      <c r="O21" s="242"/>
      <c r="P21" s="198">
        <f t="shared" si="6"/>
        <v>34</v>
      </c>
      <c r="Q21" s="198">
        <v>18</v>
      </c>
      <c r="R21" s="198"/>
      <c r="S21" s="198">
        <v>5</v>
      </c>
      <c r="T21" s="198"/>
      <c r="U21" s="198"/>
      <c r="V21" s="198"/>
      <c r="W21" s="242"/>
      <c r="X21" s="242"/>
      <c r="Y21" s="242">
        <v>10</v>
      </c>
      <c r="Z21" s="242"/>
      <c r="AA21" s="198"/>
      <c r="AB21" s="198">
        <v>1</v>
      </c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246"/>
      <c r="BI21" s="246"/>
      <c r="BJ21" s="246"/>
      <c r="BK21" s="246"/>
      <c r="BL21" s="246"/>
      <c r="BM21" s="246"/>
      <c r="BN21" s="246"/>
      <c r="BO21" s="246"/>
      <c r="BP21" s="246"/>
      <c r="BQ21" s="246"/>
      <c r="BR21" s="246"/>
      <c r="BS21" s="246"/>
      <c r="BT21" s="246"/>
      <c r="BU21" s="246"/>
      <c r="BV21" s="246"/>
      <c r="BW21" s="246"/>
      <c r="BX21" s="246"/>
      <c r="BY21" s="246"/>
      <c r="BZ21" s="246"/>
      <c r="CA21" s="246"/>
      <c r="CB21" s="246"/>
      <c r="CC21" s="246"/>
      <c r="CD21" s="246"/>
      <c r="CE21" s="246"/>
      <c r="CF21" s="246"/>
      <c r="CG21" s="246"/>
      <c r="CH21" s="246"/>
      <c r="CI21" s="246"/>
      <c r="CJ21" s="246"/>
      <c r="CK21" s="246"/>
      <c r="CL21" s="246"/>
      <c r="CM21" s="246"/>
      <c r="CN21" s="246"/>
      <c r="CO21" s="246"/>
      <c r="CP21" s="246"/>
      <c r="CQ21" s="246"/>
      <c r="CR21" s="246"/>
      <c r="CS21" s="246"/>
      <c r="CT21" s="246"/>
      <c r="CU21" s="246"/>
      <c r="CV21" s="246"/>
      <c r="CW21" s="246"/>
      <c r="CX21" s="246"/>
      <c r="CY21" s="246"/>
      <c r="CZ21" s="246"/>
      <c r="DA21" s="246"/>
      <c r="DB21" s="246"/>
      <c r="DC21" s="246"/>
      <c r="DD21" s="246"/>
      <c r="DE21" s="246"/>
      <c r="DF21" s="246"/>
      <c r="DG21" s="246"/>
      <c r="DH21" s="246"/>
      <c r="DI21" s="246"/>
      <c r="DJ21" s="246"/>
      <c r="DK21" s="246"/>
      <c r="DL21" s="246"/>
      <c r="DM21" s="246"/>
      <c r="DN21" s="246"/>
      <c r="DO21" s="246"/>
      <c r="DP21" s="246"/>
      <c r="DQ21" s="246"/>
      <c r="DR21" s="246"/>
      <c r="DS21" s="246"/>
      <c r="DT21" s="246"/>
      <c r="DU21" s="246"/>
      <c r="DV21" s="246"/>
      <c r="DW21" s="246"/>
      <c r="DX21" s="246"/>
      <c r="DY21" s="246"/>
      <c r="DZ21" s="246"/>
      <c r="EA21" s="246"/>
      <c r="EB21" s="246"/>
      <c r="EC21" s="246"/>
      <c r="ED21" s="246"/>
      <c r="EE21" s="246"/>
      <c r="EF21" s="246"/>
      <c r="EG21" s="246"/>
      <c r="EH21" s="246"/>
      <c r="EI21" s="246"/>
      <c r="EJ21" s="246"/>
      <c r="EK21" s="246"/>
      <c r="EL21" s="246"/>
      <c r="EM21" s="246"/>
      <c r="EN21" s="246"/>
      <c r="EO21" s="246"/>
      <c r="EP21" s="246"/>
      <c r="EQ21" s="246"/>
      <c r="ER21" s="246"/>
      <c r="ES21" s="246"/>
      <c r="ET21" s="246"/>
      <c r="EU21" s="246"/>
      <c r="EV21" s="246"/>
      <c r="EW21" s="246"/>
      <c r="EX21" s="246"/>
      <c r="EY21" s="246"/>
      <c r="EZ21" s="246"/>
      <c r="FA21" s="246"/>
      <c r="FB21" s="246"/>
      <c r="FC21" s="246"/>
      <c r="FD21" s="246"/>
      <c r="FE21" s="246"/>
      <c r="FF21" s="246"/>
      <c r="FG21" s="246"/>
      <c r="FH21" s="246"/>
      <c r="FI21" s="246"/>
      <c r="FJ21" s="246"/>
      <c r="FK21" s="246"/>
      <c r="FL21" s="246"/>
      <c r="FM21" s="246"/>
      <c r="FN21" s="246"/>
      <c r="FO21" s="246"/>
      <c r="FP21" s="246"/>
      <c r="FQ21" s="246"/>
      <c r="FR21" s="246"/>
      <c r="FS21" s="246"/>
      <c r="FT21" s="246"/>
      <c r="FU21" s="246"/>
      <c r="FV21" s="246"/>
      <c r="FW21" s="246"/>
      <c r="FX21" s="246"/>
      <c r="FY21" s="246"/>
      <c r="FZ21" s="246"/>
      <c r="GA21" s="246"/>
      <c r="GB21" s="246"/>
      <c r="GC21" s="246"/>
      <c r="GD21" s="246"/>
      <c r="GE21" s="246"/>
      <c r="GF21" s="246"/>
      <c r="GG21" s="246"/>
      <c r="GH21" s="246"/>
      <c r="GI21" s="246"/>
      <c r="GJ21" s="246"/>
      <c r="GK21" s="246"/>
      <c r="GL21" s="246"/>
      <c r="GM21" s="246"/>
      <c r="GN21" s="246"/>
      <c r="GO21" s="246"/>
      <c r="GP21" s="246"/>
      <c r="GQ21" s="246"/>
      <c r="GR21" s="246"/>
      <c r="GS21" s="246"/>
      <c r="GT21" s="246"/>
      <c r="GU21" s="246"/>
      <c r="GV21" s="246"/>
      <c r="GW21" s="246"/>
      <c r="GX21" s="246"/>
      <c r="GY21" s="246"/>
      <c r="GZ21" s="246"/>
      <c r="HA21" s="246"/>
      <c r="HB21" s="246"/>
      <c r="HC21" s="246"/>
      <c r="HD21" s="246"/>
      <c r="HE21" s="246"/>
      <c r="HF21" s="246"/>
      <c r="HG21" s="246"/>
      <c r="HH21" s="246"/>
      <c r="HI21" s="246"/>
      <c r="HJ21" s="246"/>
      <c r="HK21" s="246"/>
      <c r="HL21" s="246"/>
      <c r="HM21" s="246"/>
      <c r="HN21" s="246"/>
      <c r="HO21" s="246"/>
      <c r="HP21" s="246"/>
      <c r="HQ21" s="246"/>
      <c r="HR21" s="246"/>
      <c r="HS21" s="246"/>
      <c r="HT21" s="246"/>
      <c r="HU21" s="246"/>
      <c r="HV21" s="246"/>
      <c r="HW21" s="246"/>
    </row>
    <row r="22" spans="2:28"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</row>
    <row r="23" spans="2:28"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</row>
    <row r="24" spans="2:28"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</row>
    <row r="25" spans="2:28"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</row>
    <row r="26" spans="2:28"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</row>
    <row r="27" spans="2:28"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</row>
    <row r="28" spans="2:28"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</row>
    <row r="29" spans="2:28"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</row>
    <row r="30" spans="2:28"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</row>
    <row r="31" spans="2:28"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</row>
    <row r="32" spans="2:28"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</row>
    <row r="33" spans="2:28"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</row>
    <row r="34" spans="2:28"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</row>
    <row r="35" spans="2:28"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</row>
    <row r="36" spans="2:28"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</row>
    <row r="37" spans="2:28"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</row>
    <row r="38" spans="2:28"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</row>
    <row r="39" spans="2:28"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</row>
    <row r="40" spans="2:28"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</row>
    <row r="41" spans="2:28"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</row>
    <row r="42" spans="2:28"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</row>
    <row r="43" spans="2:28"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</row>
    <row r="44" spans="2:27"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</row>
    <row r="45" spans="2:27"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</row>
    <row r="46" spans="2:27"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</row>
    <row r="47" spans="2:27"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</row>
    <row r="48" spans="2:27"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</row>
    <row r="49" spans="2:27"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</row>
    <row r="50" spans="2:27"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</row>
    <row r="51" spans="2:27"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</row>
    <row r="52" spans="2:27"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</row>
    <row r="53" spans="2:27"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</row>
    <row r="54" spans="2:27"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</row>
    <row r="55" spans="2:27"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</row>
    <row r="56" spans="2:27"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</row>
    <row r="57" spans="2:27"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</row>
    <row r="58" spans="2:27">
      <c r="B58" s="243"/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</row>
    <row r="59" spans="2:27"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</row>
  </sheetData>
  <mergeCells count="33">
    <mergeCell ref="A1:AB1"/>
    <mergeCell ref="AA2:AB2"/>
    <mergeCell ref="C3:M3"/>
    <mergeCell ref="N3:O3"/>
    <mergeCell ref="P3:AB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</mergeCells>
  <printOptions horizontalCentered="1"/>
  <pageMargins left="0.159027777777778" right="0.159027777777778" top="0.788888888888889" bottom="0.788888888888889" header="0.509027777777778" footer="0.509027777777778"/>
  <pageSetup paperSize="9" scale="9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6"/>
  <sheetViews>
    <sheetView workbookViewId="0">
      <pane ySplit="4" topLeftCell="A227" activePane="bottomLeft" state="frozenSplit"/>
      <selection/>
      <selection pane="bottomLeft" activeCell="E238" sqref="E238"/>
    </sheetView>
  </sheetViews>
  <sheetFormatPr defaultColWidth="9" defaultRowHeight="12" outlineLevelCol="1"/>
  <cols>
    <col min="1" max="1" width="42.8333333333333" style="181" customWidth="1"/>
    <col min="2" max="2" width="32.8333333333333" style="181" customWidth="1"/>
    <col min="3" max="16384" width="9" style="181"/>
  </cols>
  <sheetData>
    <row r="1" ht="30" customHeight="1" spans="1:2">
      <c r="A1" s="218" t="s">
        <v>599</v>
      </c>
      <c r="B1" s="218"/>
    </row>
    <row r="2" s="127" customFormat="1" ht="21" customHeight="1" spans="1:2">
      <c r="A2" s="219" t="s">
        <v>600</v>
      </c>
      <c r="B2" s="220" t="s">
        <v>52</v>
      </c>
    </row>
    <row r="3" s="217" customFormat="1" ht="15.75" customHeight="1" spans="1:2">
      <c r="A3" s="221" t="s">
        <v>165</v>
      </c>
      <c r="B3" s="222" t="s">
        <v>166</v>
      </c>
    </row>
    <row r="4" s="180" customFormat="1" ht="15.75" customHeight="1" spans="1:2">
      <c r="A4" s="223" t="s">
        <v>167</v>
      </c>
      <c r="B4" s="224">
        <f>SUM(B5,B52,B56,B74,B89,B92,B103,B151,B176,B183,B195,B228,B231,B245,B249,B257,B260,B263,B264,B25)</f>
        <v>15000</v>
      </c>
    </row>
    <row r="5" s="180" customFormat="1" ht="15.75" customHeight="1" spans="1:2">
      <c r="A5" s="225" t="s">
        <v>168</v>
      </c>
      <c r="B5" s="225">
        <f>B6+B11+B14+B19+B23+B25+B28+B31+B35+B41+B44+B47+B50</f>
        <v>489</v>
      </c>
    </row>
    <row r="6" s="180" customFormat="1" ht="15.75" customHeight="1" spans="1:2">
      <c r="A6" s="225" t="s">
        <v>169</v>
      </c>
      <c r="B6" s="225">
        <f>SUM(B7:B10)</f>
        <v>181</v>
      </c>
    </row>
    <row r="7" s="180" customFormat="1" ht="15.75" customHeight="1" spans="1:2">
      <c r="A7" s="225" t="s">
        <v>170</v>
      </c>
      <c r="B7" s="225"/>
    </row>
    <row r="8" s="180" customFormat="1" ht="15.75" customHeight="1" spans="1:2">
      <c r="A8" s="226" t="s">
        <v>171</v>
      </c>
      <c r="B8" s="225"/>
    </row>
    <row r="9" s="180" customFormat="1" ht="15.75" customHeight="1" spans="1:2">
      <c r="A9" s="225" t="s">
        <v>172</v>
      </c>
      <c r="B9" s="225"/>
    </row>
    <row r="10" s="180" customFormat="1" ht="15.75" customHeight="1" spans="1:2">
      <c r="A10" s="226" t="s">
        <v>173</v>
      </c>
      <c r="B10" s="225">
        <v>181</v>
      </c>
    </row>
    <row r="11" s="180" customFormat="1" ht="15.75" customHeight="1" spans="1:2">
      <c r="A11" s="225" t="s">
        <v>174</v>
      </c>
      <c r="B11" s="225">
        <f>SUM(B12:B13)</f>
        <v>0</v>
      </c>
    </row>
    <row r="12" s="180" customFormat="1" ht="15.75" customHeight="1" spans="1:2">
      <c r="A12" s="225" t="s">
        <v>170</v>
      </c>
      <c r="B12" s="225"/>
    </row>
    <row r="13" s="180" customFormat="1" ht="15.75" customHeight="1" spans="1:2">
      <c r="A13" s="226" t="s">
        <v>175</v>
      </c>
      <c r="B13" s="225"/>
    </row>
    <row r="14" s="180" customFormat="1" ht="15.75" customHeight="1" spans="1:2">
      <c r="A14" s="225" t="s">
        <v>176</v>
      </c>
      <c r="B14" s="225">
        <f>SUM(B15:B17)</f>
        <v>0</v>
      </c>
    </row>
    <row r="15" s="180" customFormat="1" ht="15.75" customHeight="1" spans="1:2">
      <c r="A15" s="225" t="s">
        <v>170</v>
      </c>
      <c r="B15" s="225"/>
    </row>
    <row r="16" s="180" customFormat="1" ht="15.75" customHeight="1" spans="1:2">
      <c r="A16" s="226" t="s">
        <v>177</v>
      </c>
      <c r="B16" s="225"/>
    </row>
    <row r="17" s="180" customFormat="1" ht="15.75" customHeight="1" spans="1:2">
      <c r="A17" s="226" t="s">
        <v>178</v>
      </c>
      <c r="B17" s="225"/>
    </row>
    <row r="18" s="180" customFormat="1" ht="15.75" customHeight="1" spans="1:2">
      <c r="A18" s="226" t="s">
        <v>601</v>
      </c>
      <c r="B18" s="225"/>
    </row>
    <row r="19" s="180" customFormat="1" ht="15.75" customHeight="1" spans="1:2">
      <c r="A19" s="225" t="s">
        <v>179</v>
      </c>
      <c r="B19" s="225">
        <f>SUM(B20:B22)</f>
        <v>0</v>
      </c>
    </row>
    <row r="20" s="180" customFormat="1" ht="15.75" customHeight="1" spans="1:2">
      <c r="A20" s="225" t="s">
        <v>170</v>
      </c>
      <c r="B20" s="225"/>
    </row>
    <row r="21" s="180" customFormat="1" ht="15.75" customHeight="1" spans="1:2">
      <c r="A21" s="226" t="s">
        <v>180</v>
      </c>
      <c r="B21" s="225"/>
    </row>
    <row r="22" s="180" customFormat="1" ht="15.75" customHeight="1" spans="1:2">
      <c r="A22" s="226" t="s">
        <v>182</v>
      </c>
      <c r="B22" s="225"/>
    </row>
    <row r="23" s="180" customFormat="1" ht="15.75" customHeight="1" spans="1:2">
      <c r="A23" s="225" t="s">
        <v>183</v>
      </c>
      <c r="B23" s="225">
        <f>B24</f>
        <v>0</v>
      </c>
    </row>
    <row r="24" s="180" customFormat="1" ht="15.75" customHeight="1" spans="1:2">
      <c r="A24" s="225" t="s">
        <v>184</v>
      </c>
      <c r="B24" s="225"/>
    </row>
    <row r="25" s="180" customFormat="1" ht="15.75" customHeight="1" spans="1:2">
      <c r="A25" s="225" t="s">
        <v>185</v>
      </c>
      <c r="B25" s="225">
        <f>SUM(B26:B27)</f>
        <v>0</v>
      </c>
    </row>
    <row r="26" s="180" customFormat="1" ht="15.75" customHeight="1" spans="1:2">
      <c r="A26" s="225" t="s">
        <v>186</v>
      </c>
      <c r="B26" s="225"/>
    </row>
    <row r="27" s="180" customFormat="1" ht="15.75" customHeight="1" spans="1:2">
      <c r="A27" s="225" t="s">
        <v>187</v>
      </c>
      <c r="B27" s="225"/>
    </row>
    <row r="28" s="180" customFormat="1" ht="15.75" customHeight="1" spans="1:2">
      <c r="A28" s="225" t="s">
        <v>188</v>
      </c>
      <c r="B28" s="225">
        <f>B29+B30</f>
        <v>0</v>
      </c>
    </row>
    <row r="29" s="180" customFormat="1" ht="15.75" customHeight="1" spans="1:2">
      <c r="A29" s="225" t="s">
        <v>170</v>
      </c>
      <c r="B29" s="225"/>
    </row>
    <row r="30" s="180" customFormat="1" ht="15.75" customHeight="1" spans="1:2">
      <c r="A30" s="225" t="s">
        <v>189</v>
      </c>
      <c r="B30" s="225"/>
    </row>
    <row r="31" s="180" customFormat="1" ht="15.75" customHeight="1" spans="1:2">
      <c r="A31" s="225" t="s">
        <v>190</v>
      </c>
      <c r="B31" s="225">
        <f>B33+B32+B34</f>
        <v>0</v>
      </c>
    </row>
    <row r="32" s="180" customFormat="1" ht="15.75" customHeight="1" spans="1:2">
      <c r="A32" s="225" t="s">
        <v>170</v>
      </c>
      <c r="B32" s="225"/>
    </row>
    <row r="33" s="180" customFormat="1" ht="15.75" customHeight="1" spans="1:2">
      <c r="A33" s="225" t="s">
        <v>191</v>
      </c>
      <c r="B33" s="225"/>
    </row>
    <row r="34" s="180" customFormat="1" ht="15.75" customHeight="1" spans="1:2">
      <c r="A34" s="226" t="s">
        <v>192</v>
      </c>
      <c r="B34" s="225"/>
    </row>
    <row r="35" s="180" customFormat="1" ht="15.75" customHeight="1" spans="1:2">
      <c r="A35" s="225" t="s">
        <v>193</v>
      </c>
      <c r="B35" s="225">
        <f>B36+B37+B38+B39+B40</f>
        <v>0</v>
      </c>
    </row>
    <row r="36" s="180" customFormat="1" ht="15.75" customHeight="1" spans="1:2">
      <c r="A36" s="225" t="s">
        <v>170</v>
      </c>
      <c r="B36" s="225"/>
    </row>
    <row r="37" s="180" customFormat="1" ht="15.75" customHeight="1" spans="1:2">
      <c r="A37" s="226" t="s">
        <v>194</v>
      </c>
      <c r="B37" s="225"/>
    </row>
    <row r="38" s="180" customFormat="1" ht="15.75" customHeight="1" spans="1:2">
      <c r="A38" s="226" t="s">
        <v>195</v>
      </c>
      <c r="B38" s="225"/>
    </row>
    <row r="39" s="180" customFormat="1" ht="15.75" customHeight="1" spans="1:2">
      <c r="A39" s="226" t="s">
        <v>196</v>
      </c>
      <c r="B39" s="225"/>
    </row>
    <row r="40" s="180" customFormat="1" ht="15.75" customHeight="1" spans="1:2">
      <c r="A40" s="226" t="s">
        <v>197</v>
      </c>
      <c r="B40" s="225"/>
    </row>
    <row r="41" s="180" customFormat="1" ht="15.75" customHeight="1" spans="1:2">
      <c r="A41" s="225" t="s">
        <v>198</v>
      </c>
      <c r="B41" s="225">
        <f>B42+B43</f>
        <v>0</v>
      </c>
    </row>
    <row r="42" s="180" customFormat="1" ht="15.75" customHeight="1" spans="1:2">
      <c r="A42" s="225" t="s">
        <v>170</v>
      </c>
      <c r="B42" s="225"/>
    </row>
    <row r="43" s="180" customFormat="1" ht="15.75" customHeight="1" spans="1:2">
      <c r="A43" s="226" t="s">
        <v>199</v>
      </c>
      <c r="B43" s="225"/>
    </row>
    <row r="44" s="180" customFormat="1" ht="15.75" customHeight="1" spans="1:2">
      <c r="A44" s="225" t="s">
        <v>200</v>
      </c>
      <c r="B44" s="225">
        <f>B45+B46</f>
        <v>0</v>
      </c>
    </row>
    <row r="45" s="180" customFormat="1" ht="15.75" customHeight="1" spans="1:2">
      <c r="A45" s="225" t="s">
        <v>170</v>
      </c>
      <c r="B45" s="225"/>
    </row>
    <row r="46" s="180" customFormat="1" ht="15.75" customHeight="1" spans="1:2">
      <c r="A46" s="225" t="s">
        <v>201</v>
      </c>
      <c r="B46" s="225"/>
    </row>
    <row r="47" s="180" customFormat="1" ht="15.75" customHeight="1" spans="1:2">
      <c r="A47" s="225" t="s">
        <v>202</v>
      </c>
      <c r="B47" s="225">
        <f>SUM(B48:B49)</f>
        <v>0</v>
      </c>
    </row>
    <row r="48" s="180" customFormat="1" ht="15.75" customHeight="1" spans="1:2">
      <c r="A48" s="225" t="s">
        <v>203</v>
      </c>
      <c r="B48" s="225"/>
    </row>
    <row r="49" s="180" customFormat="1" ht="15.75" customHeight="1" spans="1:2">
      <c r="A49" s="225" t="s">
        <v>204</v>
      </c>
      <c r="B49" s="225"/>
    </row>
    <row r="50" s="180" customFormat="1" ht="15.75" customHeight="1" spans="1:2">
      <c r="A50" s="225" t="s">
        <v>205</v>
      </c>
      <c r="B50" s="225">
        <f>B51</f>
        <v>308</v>
      </c>
    </row>
    <row r="51" s="180" customFormat="1" ht="15.75" customHeight="1" spans="1:2">
      <c r="A51" s="225" t="s">
        <v>206</v>
      </c>
      <c r="B51" s="225">
        <f>52+77+42+74+63</f>
        <v>308</v>
      </c>
    </row>
    <row r="52" s="180" customFormat="1" ht="15.75" customHeight="1" spans="1:2">
      <c r="A52" s="225" t="s">
        <v>207</v>
      </c>
      <c r="B52" s="225">
        <f>B53</f>
        <v>0</v>
      </c>
    </row>
    <row r="53" s="180" customFormat="1" ht="15.75" customHeight="1" spans="1:2">
      <c r="A53" s="225" t="s">
        <v>208</v>
      </c>
      <c r="B53" s="225">
        <f>B54+B55</f>
        <v>0</v>
      </c>
    </row>
    <row r="54" s="180" customFormat="1" ht="15.75" customHeight="1" spans="1:2">
      <c r="A54" s="225" t="s">
        <v>209</v>
      </c>
      <c r="B54" s="225"/>
    </row>
    <row r="55" s="180" customFormat="1" ht="15.75" customHeight="1" spans="1:2">
      <c r="A55" s="225" t="s">
        <v>210</v>
      </c>
      <c r="B55" s="225"/>
    </row>
    <row r="56" s="180" customFormat="1" ht="15.75" customHeight="1" spans="1:2">
      <c r="A56" s="225" t="s">
        <v>211</v>
      </c>
      <c r="B56" s="225">
        <f>SUM(B57,B60,B64,B67,B70,B72)</f>
        <v>280</v>
      </c>
    </row>
    <row r="57" s="180" customFormat="1" ht="15.75" customHeight="1" spans="1:2">
      <c r="A57" s="225" t="s">
        <v>212</v>
      </c>
      <c r="B57" s="225">
        <f>SUM(B58:B59)</f>
        <v>0</v>
      </c>
    </row>
    <row r="58" s="180" customFormat="1" ht="15.75" customHeight="1" spans="1:2">
      <c r="A58" s="225" t="s">
        <v>213</v>
      </c>
      <c r="B58" s="225"/>
    </row>
    <row r="59" s="180" customFormat="1" ht="15.75" customHeight="1" spans="1:2">
      <c r="A59" s="225" t="s">
        <v>214</v>
      </c>
      <c r="B59" s="225"/>
    </row>
    <row r="60" s="180" customFormat="1" ht="15.75" customHeight="1" spans="1:2">
      <c r="A60" s="225" t="s">
        <v>215</v>
      </c>
      <c r="B60" s="225">
        <f>SUM(B61:B63)</f>
        <v>80</v>
      </c>
    </row>
    <row r="61" s="180" customFormat="1" ht="15.75" customHeight="1" spans="1:2">
      <c r="A61" s="225" t="s">
        <v>170</v>
      </c>
      <c r="B61" s="225"/>
    </row>
    <row r="62" s="180" customFormat="1" ht="15.75" customHeight="1" spans="1:2">
      <c r="A62" s="225" t="s">
        <v>216</v>
      </c>
      <c r="B62" s="225">
        <v>80</v>
      </c>
    </row>
    <row r="63" s="180" customFormat="1" ht="15.75" customHeight="1" spans="1:2">
      <c r="A63" s="225" t="s">
        <v>217</v>
      </c>
      <c r="B63" s="225"/>
    </row>
    <row r="64" s="180" customFormat="1" ht="15.75" customHeight="1" spans="1:2">
      <c r="A64" s="225" t="s">
        <v>218</v>
      </c>
      <c r="B64" s="225">
        <f>B65+B66</f>
        <v>100</v>
      </c>
    </row>
    <row r="65" s="180" customFormat="1" ht="15.75" customHeight="1" spans="1:2">
      <c r="A65" s="225" t="s">
        <v>170</v>
      </c>
      <c r="B65" s="225"/>
    </row>
    <row r="66" s="180" customFormat="1" ht="15.75" customHeight="1" spans="1:2">
      <c r="A66" s="225" t="s">
        <v>219</v>
      </c>
      <c r="B66" s="225">
        <v>100</v>
      </c>
    </row>
    <row r="67" s="180" customFormat="1" ht="15.75" customHeight="1" spans="1:2">
      <c r="A67" s="225" t="s">
        <v>220</v>
      </c>
      <c r="B67" s="225">
        <f>B68+B69</f>
        <v>100</v>
      </c>
    </row>
    <row r="68" s="180" customFormat="1" ht="15.75" customHeight="1" spans="1:2">
      <c r="A68" s="225" t="s">
        <v>170</v>
      </c>
      <c r="B68" s="225"/>
    </row>
    <row r="69" s="180" customFormat="1" ht="15.75" customHeight="1" spans="1:2">
      <c r="A69" s="225" t="s">
        <v>221</v>
      </c>
      <c r="B69" s="225">
        <v>100</v>
      </c>
    </row>
    <row r="70" s="180" customFormat="1" ht="15.75" customHeight="1" spans="1:2">
      <c r="A70" s="225" t="s">
        <v>222</v>
      </c>
      <c r="B70" s="225">
        <f t="shared" ref="B70:B75" si="0">B71</f>
        <v>0</v>
      </c>
    </row>
    <row r="71" s="180" customFormat="1" ht="15.75" customHeight="1" spans="1:2">
      <c r="A71" s="225" t="s">
        <v>170</v>
      </c>
      <c r="B71" s="225"/>
    </row>
    <row r="72" s="180" customFormat="1" ht="15.75" customHeight="1" spans="1:2">
      <c r="A72" s="226" t="s">
        <v>223</v>
      </c>
      <c r="B72" s="225">
        <f t="shared" si="0"/>
        <v>0</v>
      </c>
    </row>
    <row r="73" s="180" customFormat="1" ht="15.75" customHeight="1" spans="1:2">
      <c r="A73" s="226" t="s">
        <v>224</v>
      </c>
      <c r="B73" s="225"/>
    </row>
    <row r="74" s="180" customFormat="1" ht="15.75" customHeight="1" spans="1:2">
      <c r="A74" s="225" t="s">
        <v>225</v>
      </c>
      <c r="B74" s="225">
        <f>SUM(B75,B77,B83,B85,B87)</f>
        <v>3971</v>
      </c>
    </row>
    <row r="75" s="180" customFormat="1" ht="15.75" customHeight="1" spans="1:2">
      <c r="A75" s="225" t="s">
        <v>226</v>
      </c>
      <c r="B75" s="225">
        <f t="shared" si="0"/>
        <v>0</v>
      </c>
    </row>
    <row r="76" s="180" customFormat="1" ht="15.75" customHeight="1" spans="1:2">
      <c r="A76" s="225" t="s">
        <v>170</v>
      </c>
      <c r="B76" s="225"/>
    </row>
    <row r="77" s="180" customFormat="1" ht="15.75" customHeight="1" spans="1:2">
      <c r="A77" s="225" t="s">
        <v>227</v>
      </c>
      <c r="B77" s="225">
        <f>SUM(B78:B82)</f>
        <v>3271</v>
      </c>
    </row>
    <row r="78" s="180" customFormat="1" ht="15.75" customHeight="1" spans="1:2">
      <c r="A78" s="225" t="s">
        <v>228</v>
      </c>
      <c r="B78" s="225"/>
    </row>
    <row r="79" s="180" customFormat="1" ht="15.75" customHeight="1" spans="1:2">
      <c r="A79" s="225" t="s">
        <v>229</v>
      </c>
      <c r="B79" s="225"/>
    </row>
    <row r="80" s="180" customFormat="1" ht="15.75" customHeight="1" spans="1:2">
      <c r="A80" s="225" t="s">
        <v>230</v>
      </c>
      <c r="B80" s="225"/>
    </row>
    <row r="81" s="180" customFormat="1" ht="15.75" customHeight="1" spans="1:2">
      <c r="A81" s="225" t="s">
        <v>231</v>
      </c>
      <c r="B81" s="225"/>
    </row>
    <row r="82" s="180" customFormat="1" ht="15.75" customHeight="1" spans="1:2">
      <c r="A82" s="225" t="s">
        <v>232</v>
      </c>
      <c r="B82" s="225">
        <v>3271</v>
      </c>
    </row>
    <row r="83" s="180" customFormat="1" ht="15.75" customHeight="1" spans="1:2">
      <c r="A83" s="225" t="s">
        <v>235</v>
      </c>
      <c r="B83" s="225">
        <f t="shared" ref="B83:B87" si="1">B84</f>
        <v>0</v>
      </c>
    </row>
    <row r="84" s="180" customFormat="1" ht="15.75" customHeight="1" spans="1:2">
      <c r="A84" s="225" t="s">
        <v>236</v>
      </c>
      <c r="B84" s="225"/>
    </row>
    <row r="85" s="180" customFormat="1" ht="15.75" customHeight="1" spans="1:2">
      <c r="A85" s="225" t="s">
        <v>237</v>
      </c>
      <c r="B85" s="225">
        <f t="shared" si="1"/>
        <v>0</v>
      </c>
    </row>
    <row r="86" s="180" customFormat="1" ht="15.75" customHeight="1" spans="1:2">
      <c r="A86" s="225" t="s">
        <v>238</v>
      </c>
      <c r="B86" s="225"/>
    </row>
    <row r="87" s="180" customFormat="1" ht="15.75" customHeight="1" spans="1:2">
      <c r="A87" s="225" t="s">
        <v>239</v>
      </c>
      <c r="B87" s="225">
        <f t="shared" si="1"/>
        <v>700</v>
      </c>
    </row>
    <row r="88" s="180" customFormat="1" ht="15.75" customHeight="1" spans="1:2">
      <c r="A88" s="225" t="s">
        <v>240</v>
      </c>
      <c r="B88" s="225">
        <v>700</v>
      </c>
    </row>
    <row r="89" s="180" customFormat="1" ht="15.75" customHeight="1" spans="1:2">
      <c r="A89" s="225" t="s">
        <v>241</v>
      </c>
      <c r="B89" s="225">
        <f>SUM(B90)</f>
        <v>0</v>
      </c>
    </row>
    <row r="90" s="180" customFormat="1" ht="15.75" customHeight="1" spans="1:2">
      <c r="A90" s="225" t="s">
        <v>242</v>
      </c>
      <c r="B90" s="225">
        <f>B91</f>
        <v>0</v>
      </c>
    </row>
    <row r="91" s="180" customFormat="1" ht="15.75" customHeight="1" spans="1:2">
      <c r="A91" s="225" t="s">
        <v>243</v>
      </c>
      <c r="B91" s="225"/>
    </row>
    <row r="92" s="180" customFormat="1" ht="15.75" customHeight="1" spans="1:2">
      <c r="A92" s="225" t="s">
        <v>244</v>
      </c>
      <c r="B92" s="225">
        <f>SUM(B93,B96,B98,B101)</f>
        <v>295</v>
      </c>
    </row>
    <row r="93" s="180" customFormat="1" ht="15.75" customHeight="1" spans="1:2">
      <c r="A93" s="225" t="s">
        <v>245</v>
      </c>
      <c r="B93" s="225">
        <f>B94+B95</f>
        <v>135</v>
      </c>
    </row>
    <row r="94" s="180" customFormat="1" ht="15.75" customHeight="1" spans="1:2">
      <c r="A94" s="225" t="s">
        <v>246</v>
      </c>
      <c r="B94" s="225"/>
    </row>
    <row r="95" s="180" customFormat="1" ht="15.75" customHeight="1" spans="1:2">
      <c r="A95" s="226" t="s">
        <v>247</v>
      </c>
      <c r="B95" s="225">
        <v>135</v>
      </c>
    </row>
    <row r="96" s="180" customFormat="1" ht="15.75" customHeight="1" spans="1:2">
      <c r="A96" s="225" t="s">
        <v>248</v>
      </c>
      <c r="B96" s="225">
        <f>B97</f>
        <v>0</v>
      </c>
    </row>
    <row r="97" s="180" customFormat="1" ht="15.75" customHeight="1" spans="1:2">
      <c r="A97" s="225" t="s">
        <v>250</v>
      </c>
      <c r="B97" s="225"/>
    </row>
    <row r="98" s="180" customFormat="1" ht="15.75" customHeight="1" spans="1:2">
      <c r="A98" s="225" t="s">
        <v>251</v>
      </c>
      <c r="B98" s="225">
        <f>SUM(B99:B100)</f>
        <v>0</v>
      </c>
    </row>
    <row r="99" s="180" customFormat="1" ht="15.75" customHeight="1" spans="1:2">
      <c r="A99" s="225" t="s">
        <v>253</v>
      </c>
      <c r="B99" s="225"/>
    </row>
    <row r="100" s="180" customFormat="1" ht="15.75" customHeight="1" spans="1:2">
      <c r="A100" s="225" t="s">
        <v>254</v>
      </c>
      <c r="B100" s="225"/>
    </row>
    <row r="101" s="180" customFormat="1" ht="15.75" customHeight="1" spans="1:2">
      <c r="A101" s="225" t="s">
        <v>255</v>
      </c>
      <c r="B101" s="225">
        <f>B102</f>
        <v>160</v>
      </c>
    </row>
    <row r="102" s="180" customFormat="1" ht="15.75" customHeight="1" spans="1:2">
      <c r="A102" s="225" t="s">
        <v>256</v>
      </c>
      <c r="B102" s="225">
        <v>160</v>
      </c>
    </row>
    <row r="103" s="180" customFormat="1" ht="15.75" customHeight="1" spans="1:2">
      <c r="A103" s="225" t="s">
        <v>257</v>
      </c>
      <c r="B103" s="225">
        <f>SUM(B104,B107,B112,B117,B122,B124,B127,B133,B138,B140,B142,B144,B149,B131,B136,B115)</f>
        <v>2328</v>
      </c>
    </row>
    <row r="104" s="180" customFormat="1" ht="15.75" customHeight="1" spans="1:2">
      <c r="A104" s="225" t="s">
        <v>258</v>
      </c>
      <c r="B104" s="225">
        <f>SUM(B105:B106)</f>
        <v>1250</v>
      </c>
    </row>
    <row r="105" s="180" customFormat="1" ht="15.75" customHeight="1" spans="1:2">
      <c r="A105" s="225" t="s">
        <v>259</v>
      </c>
      <c r="B105" s="225"/>
    </row>
    <row r="106" s="180" customFormat="1" ht="15.75" customHeight="1" spans="1:2">
      <c r="A106" s="225" t="s">
        <v>260</v>
      </c>
      <c r="B106" s="225">
        <v>1250</v>
      </c>
    </row>
    <row r="107" s="180" customFormat="1" ht="15.75" customHeight="1" spans="1:2">
      <c r="A107" s="225" t="s">
        <v>261</v>
      </c>
      <c r="B107" s="225">
        <f>SUM(B108:B111)</f>
        <v>0</v>
      </c>
    </row>
    <row r="108" s="180" customFormat="1" ht="15.75" customHeight="1" spans="1:2">
      <c r="A108" s="225" t="s">
        <v>170</v>
      </c>
      <c r="B108" s="225"/>
    </row>
    <row r="109" s="180" customFormat="1" ht="15.75" customHeight="1" spans="1:2">
      <c r="A109" s="225" t="s">
        <v>262</v>
      </c>
      <c r="B109" s="225"/>
    </row>
    <row r="110" s="180" customFormat="1" ht="15.75" customHeight="1" spans="1:2">
      <c r="A110" s="225" t="s">
        <v>263</v>
      </c>
      <c r="B110" s="225"/>
    </row>
    <row r="111" s="180" customFormat="1" ht="15.75" customHeight="1" spans="1:2">
      <c r="A111" s="225" t="s">
        <v>264</v>
      </c>
      <c r="B111" s="225"/>
    </row>
    <row r="112" ht="15.75" customHeight="1" spans="1:2">
      <c r="A112" s="225" t="s">
        <v>265</v>
      </c>
      <c r="B112" s="225">
        <f>SUM(B113:B114)</f>
        <v>0</v>
      </c>
    </row>
    <row r="113" ht="15.75" customHeight="1" spans="1:2">
      <c r="A113" s="225" t="s">
        <v>266</v>
      </c>
      <c r="B113" s="225"/>
    </row>
    <row r="114" ht="15.75" customHeight="1" spans="1:2">
      <c r="A114" s="225" t="s">
        <v>267</v>
      </c>
      <c r="B114" s="225"/>
    </row>
    <row r="115" ht="15.75" customHeight="1" spans="1:2">
      <c r="A115" s="226" t="s">
        <v>268</v>
      </c>
      <c r="B115" s="225">
        <f>B116</f>
        <v>98</v>
      </c>
    </row>
    <row r="116" ht="15.75" customHeight="1" spans="1:2">
      <c r="A116" s="226" t="s">
        <v>269</v>
      </c>
      <c r="B116" s="225">
        <v>98</v>
      </c>
    </row>
    <row r="117" ht="15.75" customHeight="1" spans="1:2">
      <c r="A117" s="225" t="s">
        <v>270</v>
      </c>
      <c r="B117" s="225">
        <f>SUM(B118:B121)</f>
        <v>250</v>
      </c>
    </row>
    <row r="118" ht="15.75" customHeight="1" spans="1:2">
      <c r="A118" s="225" t="s">
        <v>271</v>
      </c>
      <c r="B118" s="225"/>
    </row>
    <row r="119" ht="15.75" customHeight="1" spans="1:2">
      <c r="A119" s="225" t="s">
        <v>272</v>
      </c>
      <c r="B119" s="225"/>
    </row>
    <row r="120" ht="15.75" customHeight="1" spans="1:2">
      <c r="A120" s="225" t="s">
        <v>273</v>
      </c>
      <c r="B120" s="225"/>
    </row>
    <row r="121" ht="15.75" customHeight="1" spans="1:2">
      <c r="A121" s="225" t="s">
        <v>274</v>
      </c>
      <c r="B121" s="225">
        <v>250</v>
      </c>
    </row>
    <row r="122" ht="15.75" customHeight="1" spans="1:2">
      <c r="A122" s="225" t="s">
        <v>275</v>
      </c>
      <c r="B122" s="225">
        <f>B123</f>
        <v>0</v>
      </c>
    </row>
    <row r="123" ht="15.75" customHeight="1" spans="1:2">
      <c r="A123" s="225" t="s">
        <v>276</v>
      </c>
      <c r="B123" s="225"/>
    </row>
    <row r="124" ht="15.75" customHeight="1" spans="1:2">
      <c r="A124" s="225" t="s">
        <v>277</v>
      </c>
      <c r="B124" s="225">
        <f>B126+B125</f>
        <v>200</v>
      </c>
    </row>
    <row r="125" ht="15.75" customHeight="1" spans="1:2">
      <c r="A125" s="226" t="s">
        <v>278</v>
      </c>
      <c r="B125" s="225"/>
    </row>
    <row r="126" ht="15.75" customHeight="1" spans="1:2">
      <c r="A126" s="225" t="s">
        <v>279</v>
      </c>
      <c r="B126" s="225">
        <v>200</v>
      </c>
    </row>
    <row r="127" ht="15.75" customHeight="1" spans="1:2">
      <c r="A127" s="225" t="s">
        <v>280</v>
      </c>
      <c r="B127" s="225">
        <f>SUM(B128:B130)</f>
        <v>0</v>
      </c>
    </row>
    <row r="128" ht="15.75" customHeight="1" spans="1:2">
      <c r="A128" s="225" t="s">
        <v>281</v>
      </c>
      <c r="B128" s="225"/>
    </row>
    <row r="129" ht="15.75" customHeight="1" spans="1:2">
      <c r="A129" s="225" t="s">
        <v>282</v>
      </c>
      <c r="B129" s="225"/>
    </row>
    <row r="130" ht="15.75" customHeight="1" spans="1:2">
      <c r="A130" s="225" t="s">
        <v>284</v>
      </c>
      <c r="B130" s="225"/>
    </row>
    <row r="131" ht="15.75" customHeight="1" spans="1:2">
      <c r="A131" s="226" t="s">
        <v>285</v>
      </c>
      <c r="B131" s="225">
        <f>B132</f>
        <v>0</v>
      </c>
    </row>
    <row r="132" ht="15.75" customHeight="1" spans="1:2">
      <c r="A132" s="226" t="s">
        <v>539</v>
      </c>
      <c r="B132" s="225"/>
    </row>
    <row r="133" ht="15.75" customHeight="1" spans="1:2">
      <c r="A133" s="225" t="s">
        <v>287</v>
      </c>
      <c r="B133" s="225">
        <f>SUM(B134:B135)</f>
        <v>0</v>
      </c>
    </row>
    <row r="134" ht="15.75" customHeight="1" spans="1:2">
      <c r="A134" s="225" t="s">
        <v>288</v>
      </c>
      <c r="B134" s="225"/>
    </row>
    <row r="135" ht="15.75" customHeight="1" spans="1:2">
      <c r="A135" s="225" t="s">
        <v>289</v>
      </c>
      <c r="B135" s="225"/>
    </row>
    <row r="136" ht="15.75" customHeight="1" spans="1:2">
      <c r="A136" s="226" t="s">
        <v>290</v>
      </c>
      <c r="B136" s="225">
        <f t="shared" ref="B136:B140" si="2">B137</f>
        <v>0</v>
      </c>
    </row>
    <row r="137" ht="15.75" customHeight="1" spans="1:2">
      <c r="A137" s="226" t="s">
        <v>291</v>
      </c>
      <c r="B137" s="225"/>
    </row>
    <row r="138" ht="15.75" customHeight="1" spans="1:2">
      <c r="A138" s="225" t="s">
        <v>292</v>
      </c>
      <c r="B138" s="225">
        <f t="shared" si="2"/>
        <v>0</v>
      </c>
    </row>
    <row r="139" ht="15.75" customHeight="1" spans="1:2">
      <c r="A139" s="225" t="s">
        <v>293</v>
      </c>
      <c r="B139" s="225"/>
    </row>
    <row r="140" ht="15.75" customHeight="1" spans="1:2">
      <c r="A140" s="225" t="s">
        <v>294</v>
      </c>
      <c r="B140" s="225">
        <f t="shared" si="2"/>
        <v>0</v>
      </c>
    </row>
    <row r="141" ht="15.75" customHeight="1" spans="1:2">
      <c r="A141" s="225" t="s">
        <v>295</v>
      </c>
      <c r="B141" s="225"/>
    </row>
    <row r="142" ht="15.75" customHeight="1" spans="1:2">
      <c r="A142" s="225" t="s">
        <v>296</v>
      </c>
      <c r="B142" s="225">
        <f>B143</f>
        <v>0</v>
      </c>
    </row>
    <row r="143" ht="15.75" customHeight="1" spans="1:2">
      <c r="A143" s="225" t="s">
        <v>297</v>
      </c>
      <c r="B143" s="225"/>
    </row>
    <row r="144" ht="15.75" customHeight="1" spans="1:2">
      <c r="A144" s="225" t="s">
        <v>299</v>
      </c>
      <c r="B144" s="225">
        <f>SUM(B145:B148)</f>
        <v>0</v>
      </c>
    </row>
    <row r="145" ht="15.75" customHeight="1" spans="1:2">
      <c r="A145" s="225" t="s">
        <v>300</v>
      </c>
      <c r="B145" s="225"/>
    </row>
    <row r="146" ht="15.75" customHeight="1" spans="1:2">
      <c r="A146" s="225" t="s">
        <v>301</v>
      </c>
      <c r="B146" s="225"/>
    </row>
    <row r="147" ht="15.75" customHeight="1" spans="1:2">
      <c r="A147" s="225" t="s">
        <v>302</v>
      </c>
      <c r="B147" s="225"/>
    </row>
    <row r="148" ht="15.75" customHeight="1" spans="1:2">
      <c r="A148" s="225" t="s">
        <v>303</v>
      </c>
      <c r="B148" s="225"/>
    </row>
    <row r="149" ht="15.75" customHeight="1" spans="1:2">
      <c r="A149" s="225" t="s">
        <v>304</v>
      </c>
      <c r="B149" s="225">
        <f>B150</f>
        <v>530</v>
      </c>
    </row>
    <row r="150" ht="15.75" customHeight="1" spans="1:2">
      <c r="A150" s="225" t="s">
        <v>305</v>
      </c>
      <c r="B150" s="225">
        <v>530</v>
      </c>
    </row>
    <row r="151" ht="15.75" customHeight="1" spans="1:2">
      <c r="A151" s="225" t="s">
        <v>306</v>
      </c>
      <c r="B151" s="225">
        <f>B152+B155+B159+B164+B168+B171+B174</f>
        <v>0</v>
      </c>
    </row>
    <row r="152" ht="15.75" customHeight="1" spans="1:2">
      <c r="A152" s="225" t="s">
        <v>307</v>
      </c>
      <c r="B152" s="225">
        <f>SUM(B153:B154)</f>
        <v>0</v>
      </c>
    </row>
    <row r="153" ht="15.75" customHeight="1" spans="1:2">
      <c r="A153" s="225" t="s">
        <v>170</v>
      </c>
      <c r="B153" s="225"/>
    </row>
    <row r="154" ht="15.75" customHeight="1" spans="1:2">
      <c r="A154" s="225" t="s">
        <v>308</v>
      </c>
      <c r="B154" s="225"/>
    </row>
    <row r="155" ht="15.75" customHeight="1" spans="1:2">
      <c r="A155" s="225" t="s">
        <v>309</v>
      </c>
      <c r="B155" s="225">
        <f>SUM(B156:B158)</f>
        <v>0</v>
      </c>
    </row>
    <row r="156" ht="15.75" customHeight="1" spans="1:2">
      <c r="A156" s="225" t="s">
        <v>310</v>
      </c>
      <c r="B156" s="225"/>
    </row>
    <row r="157" ht="15.75" customHeight="1" spans="1:2">
      <c r="A157" s="225" t="s">
        <v>311</v>
      </c>
      <c r="B157" s="225"/>
    </row>
    <row r="158" ht="15.75" customHeight="1" spans="1:2">
      <c r="A158" s="225" t="s">
        <v>312</v>
      </c>
      <c r="B158" s="225"/>
    </row>
    <row r="159" ht="15.75" customHeight="1" spans="1:2">
      <c r="A159" s="225" t="s">
        <v>313</v>
      </c>
      <c r="B159" s="225">
        <f>SUM(B160:B163)</f>
        <v>0</v>
      </c>
    </row>
    <row r="160" ht="15.75" customHeight="1" spans="1:2">
      <c r="A160" s="225" t="s">
        <v>314</v>
      </c>
      <c r="B160" s="225"/>
    </row>
    <row r="161" ht="15.75" customHeight="1" spans="1:2">
      <c r="A161" s="225" t="s">
        <v>315</v>
      </c>
      <c r="B161" s="225"/>
    </row>
    <row r="162" ht="15.75" customHeight="1" spans="1:2">
      <c r="A162" s="225" t="s">
        <v>316</v>
      </c>
      <c r="B162" s="225"/>
    </row>
    <row r="163" ht="15.75" customHeight="1" spans="1:2">
      <c r="A163" s="225" t="s">
        <v>317</v>
      </c>
      <c r="B163" s="225"/>
    </row>
    <row r="164" ht="15.75" customHeight="1" spans="1:2">
      <c r="A164" s="225" t="s">
        <v>318</v>
      </c>
      <c r="B164" s="225">
        <f>SUM(B165:B167)</f>
        <v>0</v>
      </c>
    </row>
    <row r="165" ht="15.75" customHeight="1" spans="1:2">
      <c r="A165" s="225" t="s">
        <v>319</v>
      </c>
      <c r="B165" s="225"/>
    </row>
    <row r="166" ht="15.75" customHeight="1" spans="1:2">
      <c r="A166" s="225" t="s">
        <v>320</v>
      </c>
      <c r="B166" s="225"/>
    </row>
    <row r="167" ht="15.75" customHeight="1" spans="1:2">
      <c r="A167" s="225" t="s">
        <v>321</v>
      </c>
      <c r="B167" s="225"/>
    </row>
    <row r="168" ht="15.75" customHeight="1" spans="1:2">
      <c r="A168" s="226" t="s">
        <v>322</v>
      </c>
      <c r="B168" s="225">
        <f>B169+B170</f>
        <v>0</v>
      </c>
    </row>
    <row r="169" ht="15.75" customHeight="1" spans="1:2">
      <c r="A169" s="226" t="s">
        <v>323</v>
      </c>
      <c r="B169" s="225"/>
    </row>
    <row r="170" ht="15.75" customHeight="1" spans="1:2">
      <c r="A170" s="226" t="s">
        <v>324</v>
      </c>
      <c r="B170" s="225"/>
    </row>
    <row r="171" ht="15.75" customHeight="1" spans="1:2">
      <c r="A171" s="225" t="s">
        <v>325</v>
      </c>
      <c r="B171" s="225">
        <f>SUM(B172:B173)</f>
        <v>0</v>
      </c>
    </row>
    <row r="172" ht="15.75" customHeight="1" spans="1:2">
      <c r="A172" s="225" t="s">
        <v>326</v>
      </c>
      <c r="B172" s="225"/>
    </row>
    <row r="173" ht="15.75" customHeight="1" spans="1:2">
      <c r="A173" s="225" t="s">
        <v>327</v>
      </c>
      <c r="B173" s="225"/>
    </row>
    <row r="174" ht="15.75" customHeight="1" spans="1:2">
      <c r="A174" s="225" t="s">
        <v>328</v>
      </c>
      <c r="B174" s="225">
        <f t="shared" ref="B174:B179" si="3">B175</f>
        <v>0</v>
      </c>
    </row>
    <row r="175" ht="15.75" customHeight="1" spans="1:2">
      <c r="A175" s="225" t="s">
        <v>544</v>
      </c>
      <c r="B175" s="225"/>
    </row>
    <row r="176" ht="15.75" customHeight="1" spans="1:2">
      <c r="A176" s="225" t="s">
        <v>331</v>
      </c>
      <c r="B176" s="225">
        <f>SUM(B177,B181,B179)</f>
        <v>2930</v>
      </c>
    </row>
    <row r="177" ht="15.75" customHeight="1" spans="1:2">
      <c r="A177" s="225" t="s">
        <v>332</v>
      </c>
      <c r="B177" s="225">
        <f t="shared" si="3"/>
        <v>2000</v>
      </c>
    </row>
    <row r="178" ht="15.75" customHeight="1" spans="1:2">
      <c r="A178" s="225" t="s">
        <v>333</v>
      </c>
      <c r="B178" s="225">
        <v>2000</v>
      </c>
    </row>
    <row r="179" ht="15.75" customHeight="1" spans="1:2">
      <c r="A179" s="226" t="s">
        <v>336</v>
      </c>
      <c r="B179" s="225">
        <f t="shared" si="3"/>
        <v>0</v>
      </c>
    </row>
    <row r="180" ht="15.75" customHeight="1" spans="1:2">
      <c r="A180" s="226" t="s">
        <v>337</v>
      </c>
      <c r="B180" s="225"/>
    </row>
    <row r="181" ht="15.75" customHeight="1" spans="1:2">
      <c r="A181" s="225" t="s">
        <v>339</v>
      </c>
      <c r="B181" s="225">
        <f>B182</f>
        <v>930</v>
      </c>
    </row>
    <row r="182" ht="15.75" customHeight="1" spans="1:2">
      <c r="A182" s="225" t="s">
        <v>340</v>
      </c>
      <c r="B182" s="225">
        <v>930</v>
      </c>
    </row>
    <row r="183" ht="15.75" customHeight="1" spans="1:2">
      <c r="A183" s="225" t="s">
        <v>341</v>
      </c>
      <c r="B183" s="225">
        <f>SUM(B184,B189,B191,B193)</f>
        <v>3237</v>
      </c>
    </row>
    <row r="184" ht="15.75" customHeight="1" spans="1:2">
      <c r="A184" s="225" t="s">
        <v>342</v>
      </c>
      <c r="B184" s="225">
        <f>SUM(B185:B188)</f>
        <v>1635</v>
      </c>
    </row>
    <row r="185" ht="15.75" customHeight="1" spans="1:2">
      <c r="A185" s="225" t="s">
        <v>170</v>
      </c>
      <c r="B185" s="225"/>
    </row>
    <row r="186" ht="15.75" customHeight="1" spans="1:2">
      <c r="A186" s="225" t="s">
        <v>343</v>
      </c>
      <c r="B186" s="225"/>
    </row>
    <row r="187" ht="15.75" customHeight="1" spans="1:2">
      <c r="A187" s="225" t="s">
        <v>344</v>
      </c>
      <c r="B187" s="225"/>
    </row>
    <row r="188" ht="15.75" customHeight="1" spans="1:2">
      <c r="A188" s="225" t="s">
        <v>345</v>
      </c>
      <c r="B188" s="225">
        <v>1635</v>
      </c>
    </row>
    <row r="189" ht="15.75" customHeight="1" spans="1:2">
      <c r="A189" s="225" t="s">
        <v>346</v>
      </c>
      <c r="B189" s="225">
        <f t="shared" ref="B189:B193" si="4">B190</f>
        <v>0</v>
      </c>
    </row>
    <row r="190" ht="15.75" customHeight="1" spans="1:2">
      <c r="A190" s="225" t="s">
        <v>347</v>
      </c>
      <c r="B190" s="225"/>
    </row>
    <row r="191" ht="15.75" customHeight="1" spans="1:2">
      <c r="A191" s="225" t="s">
        <v>348</v>
      </c>
      <c r="B191" s="225">
        <f t="shared" si="4"/>
        <v>0</v>
      </c>
    </row>
    <row r="192" ht="15.75" customHeight="1" spans="1:2">
      <c r="A192" s="225" t="s">
        <v>349</v>
      </c>
      <c r="B192" s="225"/>
    </row>
    <row r="193" ht="15.75" customHeight="1" spans="1:2">
      <c r="A193" s="225" t="s">
        <v>350</v>
      </c>
      <c r="B193" s="225">
        <f t="shared" si="4"/>
        <v>1602</v>
      </c>
    </row>
    <row r="194" ht="15.75" customHeight="1" spans="1:2">
      <c r="A194" s="225" t="s">
        <v>351</v>
      </c>
      <c r="B194" s="225">
        <v>1602</v>
      </c>
    </row>
    <row r="195" ht="15.75" customHeight="1" spans="1:2">
      <c r="A195" s="225" t="s">
        <v>352</v>
      </c>
      <c r="B195" s="225">
        <f>SUM(B196,B203,B209,B216,B222,B226)</f>
        <v>1074</v>
      </c>
    </row>
    <row r="196" ht="15.75" customHeight="1" spans="1:2">
      <c r="A196" s="225" t="s">
        <v>353</v>
      </c>
      <c r="B196" s="225">
        <f>SUM(B197:B202)</f>
        <v>974</v>
      </c>
    </row>
    <row r="197" ht="15.75" customHeight="1" spans="1:2">
      <c r="A197" s="225" t="s">
        <v>170</v>
      </c>
      <c r="B197" s="225"/>
    </row>
    <row r="198" ht="15.75" customHeight="1" spans="1:2">
      <c r="A198" s="225" t="s">
        <v>354</v>
      </c>
      <c r="B198" s="225"/>
    </row>
    <row r="199" ht="15.75" customHeight="1" spans="1:2">
      <c r="A199" s="225" t="s">
        <v>554</v>
      </c>
      <c r="B199" s="225"/>
    </row>
    <row r="200" ht="15.75" customHeight="1" spans="1:2">
      <c r="A200" s="225" t="s">
        <v>555</v>
      </c>
      <c r="B200" s="225"/>
    </row>
    <row r="201" ht="15.75" customHeight="1" spans="1:2">
      <c r="A201" s="225" t="s">
        <v>357</v>
      </c>
      <c r="B201" s="225"/>
    </row>
    <row r="202" ht="15.75" customHeight="1" spans="1:2">
      <c r="A202" s="225" t="s">
        <v>359</v>
      </c>
      <c r="B202" s="225">
        <v>974</v>
      </c>
    </row>
    <row r="203" ht="15.75" customHeight="1" spans="1:2">
      <c r="A203" s="225" t="s">
        <v>360</v>
      </c>
      <c r="B203" s="225">
        <f>SUM(B204:B208)</f>
        <v>0</v>
      </c>
    </row>
    <row r="204" ht="15.75" customHeight="1" spans="1:2">
      <c r="A204" s="225" t="s">
        <v>170</v>
      </c>
      <c r="B204" s="225"/>
    </row>
    <row r="205" ht="15.75" customHeight="1" spans="1:2">
      <c r="A205" s="225" t="s">
        <v>361</v>
      </c>
      <c r="B205" s="225"/>
    </row>
    <row r="206" ht="15.75" customHeight="1" spans="1:2">
      <c r="A206" s="225" t="s">
        <v>362</v>
      </c>
      <c r="B206" s="225"/>
    </row>
    <row r="207" ht="15.75" customHeight="1" spans="1:2">
      <c r="A207" s="225" t="s">
        <v>363</v>
      </c>
      <c r="B207" s="225"/>
    </row>
    <row r="208" ht="15.75" customHeight="1" spans="1:2">
      <c r="A208" s="225" t="s">
        <v>364</v>
      </c>
      <c r="B208" s="225"/>
    </row>
    <row r="209" ht="15.75" customHeight="1" spans="1:2">
      <c r="A209" s="225" t="s">
        <v>365</v>
      </c>
      <c r="B209" s="225">
        <f>SUM(B210:B215)</f>
        <v>100</v>
      </c>
    </row>
    <row r="210" ht="15.75" customHeight="1" spans="1:2">
      <c r="A210" s="225" t="s">
        <v>170</v>
      </c>
      <c r="B210" s="225"/>
    </row>
    <row r="211" ht="15.75" customHeight="1" spans="1:2">
      <c r="A211" s="225" t="s">
        <v>366</v>
      </c>
      <c r="B211" s="225"/>
    </row>
    <row r="212" ht="15.75" customHeight="1" spans="1:2">
      <c r="A212" s="225" t="s">
        <v>367</v>
      </c>
      <c r="B212" s="225"/>
    </row>
    <row r="213" ht="15.75" customHeight="1" spans="1:2">
      <c r="A213" s="225" t="s">
        <v>368</v>
      </c>
      <c r="B213" s="225"/>
    </row>
    <row r="214" ht="15.75" customHeight="1" spans="1:2">
      <c r="A214" s="225" t="s">
        <v>369</v>
      </c>
      <c r="B214" s="225"/>
    </row>
    <row r="215" ht="15.75" customHeight="1" spans="1:2">
      <c r="A215" s="225" t="s">
        <v>370</v>
      </c>
      <c r="B215" s="225">
        <v>100</v>
      </c>
    </row>
    <row r="216" ht="15.75" customHeight="1" spans="1:2">
      <c r="A216" s="225" t="s">
        <v>371</v>
      </c>
      <c r="B216" s="225">
        <f>SUM(B217:B221)</f>
        <v>0</v>
      </c>
    </row>
    <row r="217" ht="15.75" customHeight="1" spans="1:2">
      <c r="A217" s="225" t="s">
        <v>170</v>
      </c>
      <c r="B217" s="225"/>
    </row>
    <row r="218" ht="15.75" customHeight="1" spans="1:2">
      <c r="A218" s="225" t="s">
        <v>372</v>
      </c>
      <c r="B218" s="225"/>
    </row>
    <row r="219" ht="15.75" customHeight="1" spans="1:2">
      <c r="A219" s="225" t="s">
        <v>373</v>
      </c>
      <c r="B219" s="225"/>
    </row>
    <row r="220" ht="15.75" customHeight="1" spans="1:2">
      <c r="A220" s="225" t="s">
        <v>374</v>
      </c>
      <c r="B220" s="225"/>
    </row>
    <row r="221" ht="15.75" customHeight="1" spans="1:2">
      <c r="A221" s="225" t="s">
        <v>375</v>
      </c>
      <c r="B221" s="225"/>
    </row>
    <row r="222" ht="15.75" customHeight="1" spans="1:2">
      <c r="A222" s="225" t="s">
        <v>376</v>
      </c>
      <c r="B222" s="225">
        <f>SUM(B223:B225)</f>
        <v>0</v>
      </c>
    </row>
    <row r="223" ht="15.75" customHeight="1" spans="1:2">
      <c r="A223" s="225" t="s">
        <v>377</v>
      </c>
      <c r="B223" s="225"/>
    </row>
    <row r="224" ht="15.75" customHeight="1" spans="1:2">
      <c r="A224" s="225" t="s">
        <v>378</v>
      </c>
      <c r="B224" s="225"/>
    </row>
    <row r="225" ht="15.75" customHeight="1" spans="1:2">
      <c r="A225" s="225" t="s">
        <v>379</v>
      </c>
      <c r="B225" s="225"/>
    </row>
    <row r="226" ht="15.75" customHeight="1" spans="1:2">
      <c r="A226" s="225" t="s">
        <v>380</v>
      </c>
      <c r="B226" s="225">
        <f t="shared" ref="B226:B229" si="5">B227</f>
        <v>0</v>
      </c>
    </row>
    <row r="227" ht="15.75" customHeight="1" spans="1:2">
      <c r="A227" s="225" t="s">
        <v>381</v>
      </c>
      <c r="B227" s="225"/>
    </row>
    <row r="228" ht="15.75" customHeight="1" spans="1:2">
      <c r="A228" s="225" t="s">
        <v>382</v>
      </c>
      <c r="B228" s="225">
        <f t="shared" si="5"/>
        <v>0</v>
      </c>
    </row>
    <row r="229" ht="15.75" customHeight="1" spans="1:2">
      <c r="A229" s="225" t="s">
        <v>383</v>
      </c>
      <c r="B229" s="225">
        <f t="shared" si="5"/>
        <v>0</v>
      </c>
    </row>
    <row r="230" ht="15.75" customHeight="1" spans="1:2">
      <c r="A230" s="225" t="s">
        <v>384</v>
      </c>
      <c r="B230" s="225"/>
    </row>
    <row r="231" ht="15.75" customHeight="1" spans="1:2">
      <c r="A231" s="225" t="s">
        <v>385</v>
      </c>
      <c r="B231" s="225">
        <f>SUM(B232,B234,B238,B242)</f>
        <v>0</v>
      </c>
    </row>
    <row r="232" ht="15.75" customHeight="1" spans="1:2">
      <c r="A232" s="225" t="s">
        <v>386</v>
      </c>
      <c r="B232" s="225">
        <f>B233</f>
        <v>0</v>
      </c>
    </row>
    <row r="233" ht="15.75" customHeight="1" spans="1:2">
      <c r="A233" s="225" t="s">
        <v>170</v>
      </c>
      <c r="B233" s="225"/>
    </row>
    <row r="234" ht="15.75" customHeight="1" spans="1:2">
      <c r="A234" s="225" t="s">
        <v>387</v>
      </c>
      <c r="B234" s="225">
        <f>B235+B236+B237</f>
        <v>0</v>
      </c>
    </row>
    <row r="235" ht="15.75" customHeight="1" spans="1:2">
      <c r="A235" s="225" t="s">
        <v>170</v>
      </c>
      <c r="B235" s="225"/>
    </row>
    <row r="236" ht="15.75" customHeight="1" spans="1:2">
      <c r="A236" s="225" t="s">
        <v>388</v>
      </c>
      <c r="B236" s="225"/>
    </row>
    <row r="237" ht="15.75" customHeight="1" spans="1:2">
      <c r="A237" s="225" t="s">
        <v>389</v>
      </c>
      <c r="B237" s="225"/>
    </row>
    <row r="238" ht="15.75" customHeight="1" spans="1:2">
      <c r="A238" s="225" t="s">
        <v>390</v>
      </c>
      <c r="B238" s="225">
        <f>B239+B240+B241</f>
        <v>0</v>
      </c>
    </row>
    <row r="239" ht="15.75" customHeight="1" spans="1:2">
      <c r="A239" s="225" t="s">
        <v>259</v>
      </c>
      <c r="B239" s="225"/>
    </row>
    <row r="240" ht="15.75" customHeight="1" spans="1:2">
      <c r="A240" s="225" t="s">
        <v>391</v>
      </c>
      <c r="B240" s="225"/>
    </row>
    <row r="241" ht="15.75" customHeight="1" spans="1:2">
      <c r="A241" s="225" t="s">
        <v>392</v>
      </c>
      <c r="B241" s="225"/>
    </row>
    <row r="242" ht="15.75" customHeight="1" spans="1:2">
      <c r="A242" s="225" t="s">
        <v>393</v>
      </c>
      <c r="B242" s="225">
        <f>SUM(B243:B244)</f>
        <v>0</v>
      </c>
    </row>
    <row r="243" ht="15.75" customHeight="1" spans="1:2">
      <c r="A243" s="225" t="s">
        <v>394</v>
      </c>
      <c r="B243" s="225"/>
    </row>
    <row r="244" ht="15.75" customHeight="1" spans="1:2">
      <c r="A244" s="225" t="s">
        <v>395</v>
      </c>
      <c r="B244" s="225"/>
    </row>
    <row r="245" ht="15.75" customHeight="1" spans="1:2">
      <c r="A245" s="225" t="s">
        <v>396</v>
      </c>
      <c r="B245" s="225">
        <f>B246</f>
        <v>396</v>
      </c>
    </row>
    <row r="246" ht="15.75" customHeight="1" spans="1:2">
      <c r="A246" s="225" t="s">
        <v>397</v>
      </c>
      <c r="B246" s="225">
        <f>B247+B248</f>
        <v>396</v>
      </c>
    </row>
    <row r="247" ht="15.75" customHeight="1" spans="1:2">
      <c r="A247" s="225" t="s">
        <v>170</v>
      </c>
      <c r="B247" s="225"/>
    </row>
    <row r="248" ht="15.75" customHeight="1" spans="1:2">
      <c r="A248" s="225" t="s">
        <v>398</v>
      </c>
      <c r="B248" s="225">
        <v>396</v>
      </c>
    </row>
    <row r="249" ht="15.75" customHeight="1" spans="1:2">
      <c r="A249" s="225" t="s">
        <v>399</v>
      </c>
      <c r="B249" s="225">
        <f>SUM(B250,B255)</f>
        <v>0</v>
      </c>
    </row>
    <row r="250" ht="15.75" customHeight="1" spans="1:2">
      <c r="A250" s="225" t="s">
        <v>400</v>
      </c>
      <c r="B250" s="225">
        <f>SUM(B251:B254)</f>
        <v>0</v>
      </c>
    </row>
    <row r="251" ht="15.75" customHeight="1" spans="1:2">
      <c r="A251" s="225" t="s">
        <v>170</v>
      </c>
      <c r="B251" s="225"/>
    </row>
    <row r="252" ht="15.75" customHeight="1" spans="1:2">
      <c r="A252" s="225" t="s">
        <v>401</v>
      </c>
      <c r="B252" s="225"/>
    </row>
    <row r="253" ht="15.75" customHeight="1" spans="1:2">
      <c r="A253" s="225" t="s">
        <v>402</v>
      </c>
      <c r="B253" s="225"/>
    </row>
    <row r="254" ht="15.75" customHeight="1" spans="1:2">
      <c r="A254" s="225" t="s">
        <v>403</v>
      </c>
      <c r="B254" s="225"/>
    </row>
    <row r="255" ht="15.75" customHeight="1" spans="1:2">
      <c r="A255" s="225" t="s">
        <v>404</v>
      </c>
      <c r="B255" s="225">
        <f t="shared" ref="B255:B258" si="6">B256</f>
        <v>0</v>
      </c>
    </row>
    <row r="256" ht="15.75" customHeight="1" spans="1:2">
      <c r="A256" s="225" t="s">
        <v>405</v>
      </c>
      <c r="B256" s="225"/>
    </row>
    <row r="257" ht="15.75" customHeight="1" spans="1:2">
      <c r="A257" s="225" t="s">
        <v>406</v>
      </c>
      <c r="B257" s="225">
        <f t="shared" si="6"/>
        <v>0</v>
      </c>
    </row>
    <row r="258" ht="15.75" customHeight="1" spans="1:2">
      <c r="A258" s="225" t="s">
        <v>407</v>
      </c>
      <c r="B258" s="225">
        <f t="shared" si="6"/>
        <v>0</v>
      </c>
    </row>
    <row r="259" ht="15.75" customHeight="1" spans="1:2">
      <c r="A259" s="225" t="s">
        <v>580</v>
      </c>
      <c r="B259" s="225"/>
    </row>
    <row r="260" ht="15.75" customHeight="1" spans="1:2">
      <c r="A260" s="225" t="s">
        <v>409</v>
      </c>
      <c r="B260" s="225">
        <f t="shared" ref="B260:B265" si="7">B261</f>
        <v>0</v>
      </c>
    </row>
    <row r="261" ht="15.75" customHeight="1" spans="1:2">
      <c r="A261" s="225" t="s">
        <v>410</v>
      </c>
      <c r="B261" s="225">
        <f t="shared" si="7"/>
        <v>0</v>
      </c>
    </row>
    <row r="262" ht="15.75" customHeight="1" spans="1:2">
      <c r="A262" s="225" t="s">
        <v>170</v>
      </c>
      <c r="B262" s="225"/>
    </row>
    <row r="263" ht="15.75" customHeight="1" spans="1:2">
      <c r="A263" s="225" t="s">
        <v>411</v>
      </c>
      <c r="B263" s="225"/>
    </row>
    <row r="264" ht="15.75" customHeight="1" spans="1:2">
      <c r="A264" s="226" t="s">
        <v>412</v>
      </c>
      <c r="B264" s="225">
        <f t="shared" si="7"/>
        <v>0</v>
      </c>
    </row>
    <row r="265" ht="15.75" customHeight="1" spans="1:2">
      <c r="A265" s="225" t="s">
        <v>413</v>
      </c>
      <c r="B265" s="225">
        <f t="shared" si="7"/>
        <v>0</v>
      </c>
    </row>
    <row r="266" ht="15.75" customHeight="1" spans="1:2">
      <c r="A266" s="225" t="s">
        <v>414</v>
      </c>
      <c r="B266" s="225"/>
    </row>
  </sheetData>
  <mergeCells count="1">
    <mergeCell ref="A1:B1"/>
  </mergeCells>
  <printOptions horizontalCentered="1"/>
  <pageMargins left="0.751388888888889" right="0.751388888888889" top="0.590277777777778" bottom="0.393055555555556" header="0.507638888888889" footer="0.507638888888889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showZeros="0" workbookViewId="0">
      <pane xSplit="2" ySplit="5" topLeftCell="C6" activePane="bottomRight" state="frozenSplit"/>
      <selection/>
      <selection pane="topRight"/>
      <selection pane="bottomLeft"/>
      <selection pane="bottomRight" activeCell="A2" sqref="A2"/>
    </sheetView>
  </sheetViews>
  <sheetFormatPr defaultColWidth="9" defaultRowHeight="12"/>
  <cols>
    <col min="1" max="1" width="17.25" style="181" customWidth="1"/>
    <col min="2" max="2" width="7" style="30" customWidth="1"/>
    <col min="3" max="3" width="5.5" style="30" customWidth="1"/>
    <col min="4" max="4" width="5.33333333333333" style="30" customWidth="1"/>
    <col min="5" max="5" width="4.58333333333333" style="30" customWidth="1"/>
    <col min="6" max="6" width="6" style="30" customWidth="1"/>
    <col min="7" max="7" width="5.58333333333333" style="30" customWidth="1"/>
    <col min="8" max="8" width="5.33333333333333" style="30" customWidth="1"/>
    <col min="9" max="11" width="5.75" style="30" customWidth="1"/>
    <col min="12" max="12" width="5.08333333333333" style="181" customWidth="1"/>
    <col min="13" max="13" width="4.83333333333333" style="181" customWidth="1"/>
    <col min="14" max="14" width="5.5" style="181" customWidth="1"/>
    <col min="15" max="15" width="5.33333333333333" style="181" customWidth="1"/>
    <col min="16" max="16" width="4.83333333333333" style="181" customWidth="1"/>
    <col min="17" max="17" width="5.5" style="181" customWidth="1"/>
    <col min="18" max="18" width="5" style="181" customWidth="1"/>
    <col min="19" max="19" width="5.25" style="181" customWidth="1"/>
    <col min="20" max="20" width="5.83333333333333" style="181" customWidth="1"/>
    <col min="21" max="22" width="5" style="181" customWidth="1"/>
    <col min="23" max="23" width="7.5" style="181" customWidth="1"/>
    <col min="24" max="16384" width="9" style="181"/>
  </cols>
  <sheetData>
    <row r="1" ht="32.25" customHeight="1" spans="1:22">
      <c r="A1" s="32" t="s">
        <v>602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="127" customFormat="1" ht="19.5" customHeight="1" spans="1:23">
      <c r="A2" s="183" t="s">
        <v>603</v>
      </c>
      <c r="B2" s="185"/>
      <c r="C2" s="185"/>
      <c r="D2" s="185"/>
      <c r="E2" s="185"/>
      <c r="F2" s="185"/>
      <c r="G2" s="185"/>
      <c r="H2" s="185"/>
      <c r="I2" s="185"/>
      <c r="J2" s="185"/>
      <c r="K2" s="195"/>
      <c r="O2" s="209"/>
      <c r="P2" s="210"/>
      <c r="Q2" s="210"/>
      <c r="R2" s="210"/>
      <c r="S2" s="210"/>
      <c r="T2" s="210"/>
      <c r="U2" s="214" t="s">
        <v>52</v>
      </c>
      <c r="V2" s="214"/>
      <c r="W2" s="214"/>
    </row>
    <row r="3" s="207" customFormat="1" ht="36" customHeight="1" spans="1:22">
      <c r="A3" s="186" t="s">
        <v>165</v>
      </c>
      <c r="B3" s="186" t="s">
        <v>420</v>
      </c>
      <c r="C3" s="187" t="s">
        <v>604</v>
      </c>
      <c r="D3" s="188"/>
      <c r="E3" s="188"/>
      <c r="F3" s="189"/>
      <c r="G3" s="187" t="s">
        <v>423</v>
      </c>
      <c r="H3" s="188"/>
      <c r="I3" s="188"/>
      <c r="J3" s="188"/>
      <c r="K3" s="189"/>
      <c r="L3" s="196" t="s">
        <v>429</v>
      </c>
      <c r="M3" s="196"/>
      <c r="N3" s="196"/>
      <c r="O3" s="196"/>
      <c r="P3" s="197" t="s">
        <v>586</v>
      </c>
      <c r="Q3" s="197"/>
      <c r="R3" s="197"/>
      <c r="S3" s="197" t="s">
        <v>425</v>
      </c>
      <c r="T3" s="197"/>
      <c r="U3" s="197" t="s">
        <v>605</v>
      </c>
      <c r="V3" s="197"/>
    </row>
    <row r="4" s="178" customFormat="1" ht="67" customHeight="1" spans="1:22">
      <c r="A4" s="190"/>
      <c r="B4" s="190"/>
      <c r="C4" s="191" t="s">
        <v>152</v>
      </c>
      <c r="D4" s="191" t="s">
        <v>437</v>
      </c>
      <c r="E4" s="191" t="s">
        <v>439</v>
      </c>
      <c r="F4" s="191" t="s">
        <v>606</v>
      </c>
      <c r="G4" s="191" t="s">
        <v>152</v>
      </c>
      <c r="H4" s="191" t="s">
        <v>442</v>
      </c>
      <c r="I4" s="191" t="s">
        <v>445</v>
      </c>
      <c r="J4" s="191" t="s">
        <v>446</v>
      </c>
      <c r="K4" s="191" t="s">
        <v>607</v>
      </c>
      <c r="L4" s="197" t="s">
        <v>152</v>
      </c>
      <c r="M4" s="196" t="s">
        <v>466</v>
      </c>
      <c r="N4" s="196" t="s">
        <v>463</v>
      </c>
      <c r="O4" s="196" t="s">
        <v>468</v>
      </c>
      <c r="P4" s="196" t="s">
        <v>152</v>
      </c>
      <c r="Q4" s="196" t="s">
        <v>452</v>
      </c>
      <c r="R4" s="196" t="s">
        <v>588</v>
      </c>
      <c r="S4" s="196" t="s">
        <v>152</v>
      </c>
      <c r="T4" s="196" t="s">
        <v>454</v>
      </c>
      <c r="U4" s="196" t="s">
        <v>152</v>
      </c>
      <c r="V4" s="196" t="s">
        <v>458</v>
      </c>
    </row>
    <row r="5" s="180" customFormat="1" ht="21" customHeight="1" spans="1:24">
      <c r="A5" s="208" t="s">
        <v>167</v>
      </c>
      <c r="B5" s="193">
        <f>SUM(B6:B18)</f>
        <v>15000</v>
      </c>
      <c r="C5" s="193">
        <f t="shared" ref="C5:V5" si="0">SUM(C6:C18)</f>
        <v>3321</v>
      </c>
      <c r="D5" s="193">
        <f t="shared" si="0"/>
        <v>1000</v>
      </c>
      <c r="E5" s="193">
        <f t="shared" si="0"/>
        <v>260</v>
      </c>
      <c r="F5" s="193">
        <f t="shared" si="0"/>
        <v>2061</v>
      </c>
      <c r="G5" s="193">
        <f t="shared" si="0"/>
        <v>4359</v>
      </c>
      <c r="H5" s="193">
        <f t="shared" si="0"/>
        <v>1552</v>
      </c>
      <c r="I5" s="193">
        <f t="shared" si="0"/>
        <v>500</v>
      </c>
      <c r="J5" s="193">
        <f t="shared" si="0"/>
        <v>480</v>
      </c>
      <c r="K5" s="193">
        <f t="shared" si="0"/>
        <v>1827</v>
      </c>
      <c r="L5" s="193">
        <f t="shared" si="0"/>
        <v>3679</v>
      </c>
      <c r="M5" s="193">
        <f t="shared" si="0"/>
        <v>53</v>
      </c>
      <c r="N5" s="193">
        <f t="shared" si="0"/>
        <v>1980</v>
      </c>
      <c r="O5" s="193">
        <f t="shared" si="0"/>
        <v>1646</v>
      </c>
      <c r="P5" s="193">
        <f t="shared" si="0"/>
        <v>2441</v>
      </c>
      <c r="Q5" s="193">
        <f t="shared" si="0"/>
        <v>2441</v>
      </c>
      <c r="R5" s="193">
        <f t="shared" si="0"/>
        <v>0</v>
      </c>
      <c r="S5" s="193">
        <f t="shared" si="0"/>
        <v>1000</v>
      </c>
      <c r="T5" s="193">
        <f t="shared" si="0"/>
        <v>1000</v>
      </c>
      <c r="U5" s="193">
        <f t="shared" si="0"/>
        <v>200</v>
      </c>
      <c r="V5" s="193">
        <f t="shared" si="0"/>
        <v>200</v>
      </c>
      <c r="W5" s="215"/>
      <c r="X5" s="215"/>
    </row>
    <row r="6" s="180" customFormat="1" ht="21" customHeight="1" spans="1:24">
      <c r="A6" s="194" t="s">
        <v>168</v>
      </c>
      <c r="B6" s="193">
        <f>C6+G6+L6+P6+S6+U6</f>
        <v>489</v>
      </c>
      <c r="C6" s="193">
        <f t="shared" ref="C6:C18" si="1">SUM(D6:F6)</f>
        <v>101</v>
      </c>
      <c r="D6" s="193"/>
      <c r="E6" s="193"/>
      <c r="F6" s="193">
        <v>101</v>
      </c>
      <c r="G6" s="193">
        <f t="shared" ref="G6:G18" si="2">SUM(H6:K6)</f>
        <v>335</v>
      </c>
      <c r="H6" s="193">
        <v>85</v>
      </c>
      <c r="I6" s="193"/>
      <c r="J6" s="193">
        <v>50</v>
      </c>
      <c r="K6" s="193">
        <v>200</v>
      </c>
      <c r="L6" s="211">
        <f t="shared" ref="L6:L18" si="3">SUM(M6:O6)</f>
        <v>53</v>
      </c>
      <c r="M6" s="212">
        <v>53</v>
      </c>
      <c r="N6" s="213"/>
      <c r="O6" s="211"/>
      <c r="P6" s="193">
        <f t="shared" ref="P6:P18" si="4">Q6+R6</f>
        <v>0</v>
      </c>
      <c r="Q6" s="193"/>
      <c r="R6" s="211"/>
      <c r="S6" s="193">
        <f t="shared" ref="S6:S18" si="5">T6</f>
        <v>0</v>
      </c>
      <c r="T6" s="211"/>
      <c r="U6" s="216">
        <f t="shared" ref="U6:U18" si="6">SUM(V6)</f>
        <v>0</v>
      </c>
      <c r="V6" s="211"/>
      <c r="W6" s="215"/>
      <c r="X6" s="215"/>
    </row>
    <row r="7" s="180" customFormat="1" ht="21" customHeight="1" spans="1:24">
      <c r="A7" s="194" t="s">
        <v>211</v>
      </c>
      <c r="B7" s="193">
        <f t="shared" ref="B7:B18" si="7">C7+G7+L7+P7+S7+U7</f>
        <v>280</v>
      </c>
      <c r="C7" s="193">
        <f t="shared" si="1"/>
        <v>0</v>
      </c>
      <c r="D7" s="193"/>
      <c r="E7" s="193"/>
      <c r="F7" s="193"/>
      <c r="G7" s="193">
        <f t="shared" si="2"/>
        <v>280</v>
      </c>
      <c r="H7" s="193">
        <v>160</v>
      </c>
      <c r="I7" s="193"/>
      <c r="J7" s="193">
        <v>30</v>
      </c>
      <c r="K7" s="193">
        <v>90</v>
      </c>
      <c r="L7" s="211">
        <f t="shared" si="3"/>
        <v>0</v>
      </c>
      <c r="M7" s="213"/>
      <c r="N7" s="213"/>
      <c r="O7" s="211"/>
      <c r="P7" s="193">
        <f t="shared" si="4"/>
        <v>0</v>
      </c>
      <c r="Q7" s="193"/>
      <c r="R7" s="211"/>
      <c r="S7" s="193">
        <f t="shared" si="5"/>
        <v>0</v>
      </c>
      <c r="T7" s="211"/>
      <c r="U7" s="216">
        <f t="shared" si="6"/>
        <v>0</v>
      </c>
      <c r="V7" s="211"/>
      <c r="W7" s="215"/>
      <c r="X7" s="215"/>
    </row>
    <row r="8" s="180" customFormat="1" ht="21" customHeight="1" spans="1:24">
      <c r="A8" s="194" t="s">
        <v>225</v>
      </c>
      <c r="B8" s="193">
        <f t="shared" si="7"/>
        <v>3971</v>
      </c>
      <c r="C8" s="193">
        <f t="shared" si="1"/>
        <v>500</v>
      </c>
      <c r="D8" s="193">
        <v>100</v>
      </c>
      <c r="E8" s="193"/>
      <c r="F8" s="193">
        <v>400</v>
      </c>
      <c r="G8" s="193">
        <f t="shared" si="2"/>
        <v>30</v>
      </c>
      <c r="H8" s="193"/>
      <c r="I8" s="193"/>
      <c r="J8" s="193"/>
      <c r="K8" s="193">
        <v>30</v>
      </c>
      <c r="L8" s="211">
        <f t="shared" si="3"/>
        <v>0</v>
      </c>
      <c r="M8" s="212"/>
      <c r="N8" s="212"/>
      <c r="O8" s="211"/>
      <c r="P8" s="193">
        <f t="shared" si="4"/>
        <v>2441</v>
      </c>
      <c r="Q8" s="193">
        <f>1860+381+200</f>
        <v>2441</v>
      </c>
      <c r="R8" s="211"/>
      <c r="S8" s="193">
        <f t="shared" si="5"/>
        <v>1000</v>
      </c>
      <c r="T8" s="211">
        <v>1000</v>
      </c>
      <c r="U8" s="216">
        <f t="shared" si="6"/>
        <v>0</v>
      </c>
      <c r="V8" s="211"/>
      <c r="W8" s="215"/>
      <c r="X8" s="215"/>
    </row>
    <row r="9" s="180" customFormat="1" ht="21" customHeight="1" spans="1:24">
      <c r="A9" s="194" t="s">
        <v>241</v>
      </c>
      <c r="B9" s="193">
        <f t="shared" si="7"/>
        <v>0</v>
      </c>
      <c r="C9" s="193">
        <f t="shared" si="1"/>
        <v>0</v>
      </c>
      <c r="D9" s="193"/>
      <c r="E9" s="193"/>
      <c r="F9" s="193"/>
      <c r="G9" s="193">
        <f t="shared" si="2"/>
        <v>0</v>
      </c>
      <c r="H9" s="193"/>
      <c r="I9" s="193"/>
      <c r="J9" s="193"/>
      <c r="K9" s="193"/>
      <c r="L9" s="211">
        <f t="shared" si="3"/>
        <v>0</v>
      </c>
      <c r="M9" s="213"/>
      <c r="N9" s="212"/>
      <c r="O9" s="211"/>
      <c r="P9" s="193">
        <f t="shared" si="4"/>
        <v>0</v>
      </c>
      <c r="Q9" s="193"/>
      <c r="R9" s="211"/>
      <c r="S9" s="193">
        <f t="shared" si="5"/>
        <v>0</v>
      </c>
      <c r="T9" s="211"/>
      <c r="U9" s="216">
        <f t="shared" si="6"/>
        <v>0</v>
      </c>
      <c r="V9" s="211"/>
      <c r="W9" s="215"/>
      <c r="X9" s="215"/>
    </row>
    <row r="10" s="180" customFormat="1" ht="21" customHeight="1" spans="1:24">
      <c r="A10" s="194" t="s">
        <v>244</v>
      </c>
      <c r="B10" s="193">
        <f t="shared" si="7"/>
        <v>295</v>
      </c>
      <c r="C10" s="193">
        <f t="shared" si="1"/>
        <v>0</v>
      </c>
      <c r="D10" s="193"/>
      <c r="E10" s="193"/>
      <c r="F10" s="193"/>
      <c r="G10" s="193">
        <f t="shared" si="2"/>
        <v>295</v>
      </c>
      <c r="H10" s="193">
        <v>125</v>
      </c>
      <c r="I10" s="193"/>
      <c r="J10" s="193">
        <v>70</v>
      </c>
      <c r="K10" s="193">
        <v>100</v>
      </c>
      <c r="L10" s="211">
        <f t="shared" si="3"/>
        <v>0</v>
      </c>
      <c r="M10" s="213"/>
      <c r="N10" s="212"/>
      <c r="O10" s="211"/>
      <c r="P10" s="193">
        <f t="shared" si="4"/>
        <v>0</v>
      </c>
      <c r="Q10" s="193"/>
      <c r="R10" s="211"/>
      <c r="S10" s="193">
        <f t="shared" si="5"/>
        <v>0</v>
      </c>
      <c r="T10" s="211"/>
      <c r="U10" s="216">
        <f t="shared" si="6"/>
        <v>0</v>
      </c>
      <c r="V10" s="211"/>
      <c r="W10" s="215"/>
      <c r="X10" s="215"/>
    </row>
    <row r="11" s="180" customFormat="1" ht="21" customHeight="1" spans="1:24">
      <c r="A11" s="194" t="s">
        <v>257</v>
      </c>
      <c r="B11" s="193">
        <f t="shared" si="7"/>
        <v>2328</v>
      </c>
      <c r="C11" s="193">
        <f t="shared" si="1"/>
        <v>1650</v>
      </c>
      <c r="D11" s="193">
        <v>900</v>
      </c>
      <c r="E11" s="193"/>
      <c r="F11" s="193">
        <v>750</v>
      </c>
      <c r="G11" s="193">
        <f t="shared" si="2"/>
        <v>678</v>
      </c>
      <c r="H11" s="193">
        <v>500</v>
      </c>
      <c r="I11" s="193"/>
      <c r="J11" s="193"/>
      <c r="K11" s="193">
        <v>178</v>
      </c>
      <c r="L11" s="211">
        <f t="shared" si="3"/>
        <v>0</v>
      </c>
      <c r="M11" s="213"/>
      <c r="N11" s="212"/>
      <c r="O11" s="211"/>
      <c r="P11" s="193">
        <f t="shared" si="4"/>
        <v>0</v>
      </c>
      <c r="Q11" s="193"/>
      <c r="R11" s="211"/>
      <c r="S11" s="193">
        <f t="shared" si="5"/>
        <v>0</v>
      </c>
      <c r="T11" s="211"/>
      <c r="U11" s="216">
        <f t="shared" si="6"/>
        <v>0</v>
      </c>
      <c r="V11" s="211"/>
      <c r="W11" s="215"/>
      <c r="X11" s="215"/>
    </row>
    <row r="12" s="180" customFormat="1" ht="21" customHeight="1" spans="1:24">
      <c r="A12" s="194" t="s">
        <v>306</v>
      </c>
      <c r="B12" s="193">
        <f t="shared" si="7"/>
        <v>0</v>
      </c>
      <c r="C12" s="193">
        <f t="shared" si="1"/>
        <v>0</v>
      </c>
      <c r="D12" s="193"/>
      <c r="E12" s="193"/>
      <c r="F12" s="193"/>
      <c r="G12" s="193">
        <f t="shared" si="2"/>
        <v>0</v>
      </c>
      <c r="H12" s="193"/>
      <c r="I12" s="193"/>
      <c r="J12" s="193"/>
      <c r="K12" s="193"/>
      <c r="L12" s="211">
        <f t="shared" si="3"/>
        <v>0</v>
      </c>
      <c r="M12" s="213"/>
      <c r="N12" s="212"/>
      <c r="O12" s="211"/>
      <c r="P12" s="193">
        <f t="shared" si="4"/>
        <v>0</v>
      </c>
      <c r="Q12" s="193"/>
      <c r="R12" s="211"/>
      <c r="S12" s="193">
        <f t="shared" si="5"/>
        <v>0</v>
      </c>
      <c r="T12" s="211"/>
      <c r="U12" s="216">
        <f t="shared" si="6"/>
        <v>0</v>
      </c>
      <c r="V12" s="211"/>
      <c r="W12" s="215"/>
      <c r="X12" s="215"/>
    </row>
    <row r="13" s="180" customFormat="1" ht="21" customHeight="1" spans="1:24">
      <c r="A13" s="194" t="s">
        <v>331</v>
      </c>
      <c r="B13" s="193">
        <f t="shared" si="7"/>
        <v>2930</v>
      </c>
      <c r="C13" s="193">
        <f t="shared" si="1"/>
        <v>310</v>
      </c>
      <c r="D13" s="193"/>
      <c r="E13" s="193"/>
      <c r="F13" s="193">
        <v>310</v>
      </c>
      <c r="G13" s="193">
        <f t="shared" si="2"/>
        <v>1010</v>
      </c>
      <c r="H13" s="193">
        <v>622</v>
      </c>
      <c r="I13" s="193"/>
      <c r="J13" s="193">
        <v>100</v>
      </c>
      <c r="K13" s="193">
        <v>288</v>
      </c>
      <c r="L13" s="211">
        <f t="shared" si="3"/>
        <v>1610</v>
      </c>
      <c r="M13" s="213"/>
      <c r="N13" s="212">
        <v>980</v>
      </c>
      <c r="O13" s="211">
        <v>630</v>
      </c>
      <c r="P13" s="193">
        <f t="shared" si="4"/>
        <v>0</v>
      </c>
      <c r="Q13" s="193"/>
      <c r="R13" s="211"/>
      <c r="S13" s="193">
        <f t="shared" si="5"/>
        <v>0</v>
      </c>
      <c r="T13" s="211"/>
      <c r="U13" s="216">
        <f t="shared" si="6"/>
        <v>0</v>
      </c>
      <c r="V13" s="211"/>
      <c r="W13" s="215"/>
      <c r="X13" s="215"/>
    </row>
    <row r="14" s="180" customFormat="1" ht="21" customHeight="1" spans="1:24">
      <c r="A14" s="194" t="s">
        <v>341</v>
      </c>
      <c r="B14" s="193">
        <f t="shared" si="7"/>
        <v>3237</v>
      </c>
      <c r="C14" s="193">
        <f t="shared" si="1"/>
        <v>300</v>
      </c>
      <c r="D14" s="193"/>
      <c r="E14" s="193"/>
      <c r="F14" s="193">
        <v>300</v>
      </c>
      <c r="G14" s="193">
        <f t="shared" si="2"/>
        <v>1335</v>
      </c>
      <c r="H14" s="193"/>
      <c r="I14" s="193">
        <v>500</v>
      </c>
      <c r="J14" s="193">
        <v>230</v>
      </c>
      <c r="K14" s="193">
        <v>605</v>
      </c>
      <c r="L14" s="211">
        <f t="shared" si="3"/>
        <v>1602</v>
      </c>
      <c r="M14" s="212"/>
      <c r="N14" s="212">
        <v>900</v>
      </c>
      <c r="O14" s="211">
        <v>702</v>
      </c>
      <c r="P14" s="193">
        <f t="shared" si="4"/>
        <v>0</v>
      </c>
      <c r="Q14" s="193"/>
      <c r="R14" s="211"/>
      <c r="S14" s="193">
        <f t="shared" si="5"/>
        <v>0</v>
      </c>
      <c r="T14" s="211"/>
      <c r="U14" s="216">
        <f t="shared" si="6"/>
        <v>0</v>
      </c>
      <c r="V14" s="211"/>
      <c r="W14" s="215"/>
      <c r="X14" s="215"/>
    </row>
    <row r="15" s="180" customFormat="1" ht="21" customHeight="1" spans="1:24">
      <c r="A15" s="194" t="s">
        <v>352</v>
      </c>
      <c r="B15" s="193">
        <f t="shared" si="7"/>
        <v>1074</v>
      </c>
      <c r="C15" s="193">
        <f t="shared" si="1"/>
        <v>460</v>
      </c>
      <c r="D15" s="193"/>
      <c r="E15" s="193">
        <v>260</v>
      </c>
      <c r="F15" s="193">
        <v>200</v>
      </c>
      <c r="G15" s="193">
        <f t="shared" si="2"/>
        <v>200</v>
      </c>
      <c r="H15" s="193">
        <v>40</v>
      </c>
      <c r="I15" s="193"/>
      <c r="J15" s="193"/>
      <c r="K15" s="193">
        <v>160</v>
      </c>
      <c r="L15" s="211">
        <f t="shared" si="3"/>
        <v>414</v>
      </c>
      <c r="M15" s="213"/>
      <c r="N15" s="212">
        <v>100</v>
      </c>
      <c r="O15" s="211">
        <v>314</v>
      </c>
      <c r="P15" s="193">
        <f t="shared" si="4"/>
        <v>0</v>
      </c>
      <c r="Q15" s="193"/>
      <c r="R15" s="211"/>
      <c r="S15" s="193">
        <f t="shared" si="5"/>
        <v>0</v>
      </c>
      <c r="T15" s="211"/>
      <c r="U15" s="216">
        <f t="shared" si="6"/>
        <v>0</v>
      </c>
      <c r="V15" s="211"/>
      <c r="W15" s="215"/>
      <c r="X15" s="215"/>
    </row>
    <row r="16" s="180" customFormat="1" ht="21" customHeight="1" spans="1:24">
      <c r="A16" s="194" t="s">
        <v>385</v>
      </c>
      <c r="B16" s="193">
        <f t="shared" si="7"/>
        <v>0</v>
      </c>
      <c r="C16" s="193">
        <f t="shared" si="1"/>
        <v>0</v>
      </c>
      <c r="D16" s="193"/>
      <c r="E16" s="193"/>
      <c r="F16" s="193"/>
      <c r="G16" s="193">
        <f t="shared" si="2"/>
        <v>0</v>
      </c>
      <c r="H16" s="193"/>
      <c r="I16" s="193"/>
      <c r="J16" s="193"/>
      <c r="K16" s="193"/>
      <c r="L16" s="211">
        <f t="shared" si="3"/>
        <v>0</v>
      </c>
      <c r="M16" s="213"/>
      <c r="N16" s="212"/>
      <c r="O16" s="211"/>
      <c r="P16" s="193">
        <f t="shared" si="4"/>
        <v>0</v>
      </c>
      <c r="Q16" s="193"/>
      <c r="R16" s="211"/>
      <c r="S16" s="193">
        <f t="shared" si="5"/>
        <v>0</v>
      </c>
      <c r="T16" s="211"/>
      <c r="U16" s="216">
        <f t="shared" si="6"/>
        <v>0</v>
      </c>
      <c r="V16" s="211"/>
      <c r="W16" s="215"/>
      <c r="X16" s="215"/>
    </row>
    <row r="17" s="180" customFormat="1" ht="21" customHeight="1" spans="1:24">
      <c r="A17" s="194" t="s">
        <v>396</v>
      </c>
      <c r="B17" s="193">
        <f t="shared" si="7"/>
        <v>396</v>
      </c>
      <c r="C17" s="193">
        <f t="shared" si="1"/>
        <v>0</v>
      </c>
      <c r="D17" s="193"/>
      <c r="E17" s="193"/>
      <c r="F17" s="193"/>
      <c r="G17" s="193">
        <f t="shared" si="2"/>
        <v>196</v>
      </c>
      <c r="H17" s="193">
        <v>20</v>
      </c>
      <c r="I17" s="193"/>
      <c r="J17" s="193"/>
      <c r="K17" s="193">
        <v>176</v>
      </c>
      <c r="L17" s="211">
        <f t="shared" si="3"/>
        <v>0</v>
      </c>
      <c r="M17" s="213"/>
      <c r="N17" s="212"/>
      <c r="O17" s="211"/>
      <c r="P17" s="193">
        <f t="shared" si="4"/>
        <v>0</v>
      </c>
      <c r="Q17" s="193"/>
      <c r="R17" s="211"/>
      <c r="S17" s="193">
        <f t="shared" si="5"/>
        <v>0</v>
      </c>
      <c r="T17" s="211"/>
      <c r="U17" s="216">
        <f t="shared" si="6"/>
        <v>200</v>
      </c>
      <c r="V17" s="211">
        <v>200</v>
      </c>
      <c r="W17" s="215"/>
      <c r="X17" s="215"/>
    </row>
    <row r="18" s="180" customFormat="1" ht="21" customHeight="1" spans="1:24">
      <c r="A18" s="194" t="s">
        <v>406</v>
      </c>
      <c r="B18" s="193">
        <f t="shared" si="7"/>
        <v>0</v>
      </c>
      <c r="C18" s="193">
        <f t="shared" si="1"/>
        <v>0</v>
      </c>
      <c r="D18" s="193"/>
      <c r="E18" s="193"/>
      <c r="F18" s="193"/>
      <c r="G18" s="193">
        <f t="shared" si="2"/>
        <v>0</v>
      </c>
      <c r="H18" s="193"/>
      <c r="I18" s="193"/>
      <c r="J18" s="193"/>
      <c r="K18" s="193"/>
      <c r="L18" s="211">
        <f t="shared" si="3"/>
        <v>0</v>
      </c>
      <c r="M18" s="213"/>
      <c r="N18" s="212"/>
      <c r="O18" s="211"/>
      <c r="P18" s="193">
        <f t="shared" si="4"/>
        <v>0</v>
      </c>
      <c r="Q18" s="193"/>
      <c r="R18" s="211"/>
      <c r="S18" s="193">
        <f t="shared" si="5"/>
        <v>0</v>
      </c>
      <c r="T18" s="211"/>
      <c r="U18" s="216">
        <f t="shared" si="6"/>
        <v>0</v>
      </c>
      <c r="V18" s="211"/>
      <c r="W18" s="215"/>
      <c r="X18" s="215"/>
    </row>
  </sheetData>
  <mergeCells count="9">
    <mergeCell ref="A1:V1"/>
    <mergeCell ref="C3:F3"/>
    <mergeCell ref="G3:K3"/>
    <mergeCell ref="L3:O3"/>
    <mergeCell ref="P3:R3"/>
    <mergeCell ref="S3:T3"/>
    <mergeCell ref="U3:V3"/>
    <mergeCell ref="A3:A4"/>
    <mergeCell ref="B3:B4"/>
  </mergeCells>
  <printOptions horizontalCentered="1"/>
  <pageMargins left="0.349305555555556" right="0.349305555555556" top="0.788888888888889" bottom="0.788888888888889" header="0.509027777777778" footer="0.509027777777778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Zeros="0" workbookViewId="0">
      <pane xSplit="2" ySplit="5" topLeftCell="C6" activePane="bottomRight" state="frozenSplit"/>
      <selection/>
      <selection pane="topRight"/>
      <selection pane="bottomLeft"/>
      <selection pane="bottomRight" activeCell="A2" sqref="A2"/>
    </sheetView>
  </sheetViews>
  <sheetFormatPr defaultColWidth="9" defaultRowHeight="12"/>
  <cols>
    <col min="1" max="1" width="17.8333333333333" style="181" customWidth="1"/>
    <col min="2" max="2" width="7.58333333333333" style="182" customWidth="1"/>
    <col min="3" max="3" width="5.83333333333333" style="30" customWidth="1"/>
    <col min="4" max="4" width="3.83333333333333" style="30" customWidth="1"/>
    <col min="5" max="5" width="4.58333333333333" style="30" customWidth="1"/>
    <col min="6" max="6" width="4.25" style="30" customWidth="1"/>
    <col min="7" max="7" width="6.58333333333333" style="30" customWidth="1"/>
    <col min="8" max="8" width="7" style="30" customWidth="1"/>
    <col min="9" max="9" width="5.83333333333333" style="30" customWidth="1"/>
    <col min="10" max="10" width="5.5" style="30" customWidth="1"/>
    <col min="11" max="11" width="4.83333333333333" style="30" customWidth="1"/>
    <col min="12" max="12" width="5.33333333333333" style="181" customWidth="1"/>
    <col min="13" max="13" width="5.5" style="181" customWidth="1"/>
    <col min="14" max="14" width="5.25" style="181" customWidth="1"/>
    <col min="15" max="15" width="5.75" style="181" customWidth="1"/>
    <col min="16" max="17" width="6.5" style="181" customWidth="1"/>
    <col min="18" max="18" width="5.75" style="181" customWidth="1"/>
    <col min="19" max="19" width="5.83333333333333" style="181" customWidth="1"/>
    <col min="20" max="16384" width="9" style="181"/>
  </cols>
  <sheetData>
    <row r="1" ht="32.25" customHeight="1" spans="1:19">
      <c r="A1" s="32" t="s">
        <v>608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="127" customFormat="1" ht="19.5" customHeight="1" spans="1:19">
      <c r="A2" s="183" t="s">
        <v>609</v>
      </c>
      <c r="B2" s="184"/>
      <c r="C2" s="185"/>
      <c r="D2" s="185"/>
      <c r="E2" s="185"/>
      <c r="F2" s="185"/>
      <c r="G2" s="185"/>
      <c r="H2" s="185"/>
      <c r="I2" s="185"/>
      <c r="J2" s="185"/>
      <c r="K2" s="185"/>
      <c r="L2" s="195"/>
      <c r="Q2" s="203"/>
      <c r="R2" s="185" t="s">
        <v>52</v>
      </c>
      <c r="S2" s="204"/>
    </row>
    <row r="3" s="177" customFormat="1" ht="30" customHeight="1" spans="1:19">
      <c r="A3" s="186" t="s">
        <v>165</v>
      </c>
      <c r="B3" s="186" t="s">
        <v>420</v>
      </c>
      <c r="C3" s="187" t="s">
        <v>610</v>
      </c>
      <c r="D3" s="188"/>
      <c r="E3" s="188"/>
      <c r="F3" s="188"/>
      <c r="G3" s="189"/>
      <c r="H3" s="187" t="s">
        <v>452</v>
      </c>
      <c r="I3" s="188"/>
      <c r="J3" s="188"/>
      <c r="K3" s="188"/>
      <c r="L3" s="189"/>
      <c r="M3" s="196" t="s">
        <v>475</v>
      </c>
      <c r="N3" s="196"/>
      <c r="O3" s="196"/>
      <c r="P3" s="196"/>
      <c r="Q3" s="196"/>
      <c r="R3" s="197" t="s">
        <v>426</v>
      </c>
      <c r="S3" s="197"/>
    </row>
    <row r="4" s="178" customFormat="1" ht="72" customHeight="1" spans="1:19">
      <c r="A4" s="190"/>
      <c r="B4" s="190"/>
      <c r="C4" s="191" t="s">
        <v>152</v>
      </c>
      <c r="D4" s="191" t="s">
        <v>438</v>
      </c>
      <c r="E4" s="191" t="s">
        <v>485</v>
      </c>
      <c r="F4" s="191" t="s">
        <v>439</v>
      </c>
      <c r="G4" s="191" t="s">
        <v>606</v>
      </c>
      <c r="H4" s="191" t="s">
        <v>152</v>
      </c>
      <c r="I4" s="191" t="s">
        <v>486</v>
      </c>
      <c r="J4" s="191" t="s">
        <v>446</v>
      </c>
      <c r="K4" s="191" t="s">
        <v>592</v>
      </c>
      <c r="L4" s="191" t="s">
        <v>607</v>
      </c>
      <c r="M4" s="197" t="s">
        <v>152</v>
      </c>
      <c r="N4" s="196" t="s">
        <v>493</v>
      </c>
      <c r="O4" s="196" t="s">
        <v>611</v>
      </c>
      <c r="P4" s="196" t="s">
        <v>463</v>
      </c>
      <c r="Q4" s="196" t="s">
        <v>468</v>
      </c>
      <c r="R4" s="205" t="s">
        <v>152</v>
      </c>
      <c r="S4" s="205" t="s">
        <v>458</v>
      </c>
    </row>
    <row r="5" s="179" customFormat="1" ht="20.25" customHeight="1" spans="1:19">
      <c r="A5" s="192" t="s">
        <v>167</v>
      </c>
      <c r="B5" s="193">
        <f>SUM(B6:B18)</f>
        <v>15000</v>
      </c>
      <c r="C5" s="193">
        <f>SUM(C6:C18)</f>
        <v>3321</v>
      </c>
      <c r="D5" s="193">
        <f t="shared" ref="D5:S5" si="0">SUM(D6:D18)</f>
        <v>0</v>
      </c>
      <c r="E5" s="193">
        <f t="shared" si="0"/>
        <v>1000</v>
      </c>
      <c r="F5" s="193">
        <f t="shared" si="0"/>
        <v>260</v>
      </c>
      <c r="G5" s="193">
        <f t="shared" si="0"/>
        <v>2061</v>
      </c>
      <c r="H5" s="193">
        <f t="shared" si="0"/>
        <v>6800</v>
      </c>
      <c r="I5" s="193">
        <f t="shared" si="0"/>
        <v>3993</v>
      </c>
      <c r="J5" s="193">
        <f t="shared" si="0"/>
        <v>480</v>
      </c>
      <c r="K5" s="193">
        <f t="shared" si="0"/>
        <v>500</v>
      </c>
      <c r="L5" s="193">
        <f t="shared" si="0"/>
        <v>1827</v>
      </c>
      <c r="M5" s="193">
        <f t="shared" si="0"/>
        <v>4679</v>
      </c>
      <c r="N5" s="193">
        <f t="shared" si="0"/>
        <v>0</v>
      </c>
      <c r="O5" s="193">
        <f t="shared" si="0"/>
        <v>53</v>
      </c>
      <c r="P5" s="193">
        <f t="shared" si="0"/>
        <v>1980</v>
      </c>
      <c r="Q5" s="193">
        <f t="shared" si="0"/>
        <v>2646</v>
      </c>
      <c r="R5" s="193">
        <f t="shared" si="0"/>
        <v>200</v>
      </c>
      <c r="S5" s="193">
        <f t="shared" si="0"/>
        <v>200</v>
      </c>
    </row>
    <row r="6" s="180" customFormat="1" ht="20.25" customHeight="1" spans="1:19">
      <c r="A6" s="194" t="s">
        <v>168</v>
      </c>
      <c r="B6" s="193">
        <f>C6+H6+M6+R6</f>
        <v>489</v>
      </c>
      <c r="C6" s="193">
        <f t="shared" ref="C6:C18" si="1">SUM(D6:G6)</f>
        <v>101</v>
      </c>
      <c r="D6" s="193"/>
      <c r="E6" s="193"/>
      <c r="F6" s="193"/>
      <c r="G6" s="193">
        <v>101</v>
      </c>
      <c r="H6" s="193">
        <f t="shared" ref="H6:H18" si="2">SUM(I6:L6)</f>
        <v>335</v>
      </c>
      <c r="I6" s="193">
        <v>85</v>
      </c>
      <c r="J6" s="193">
        <v>50</v>
      </c>
      <c r="K6" s="193"/>
      <c r="L6" s="193">
        <v>200</v>
      </c>
      <c r="M6" s="198">
        <f t="shared" ref="M6:M18" si="3">SUM(N6:Q6)</f>
        <v>53</v>
      </c>
      <c r="N6" s="198"/>
      <c r="O6" s="199">
        <v>53</v>
      </c>
      <c r="P6" s="200"/>
      <c r="Q6" s="198"/>
      <c r="R6" s="206">
        <f t="shared" ref="R6:R18" si="4">SUM(S6)</f>
        <v>0</v>
      </c>
      <c r="S6" s="198"/>
    </row>
    <row r="7" s="180" customFormat="1" ht="20.25" customHeight="1" spans="1:19">
      <c r="A7" s="194" t="s">
        <v>211</v>
      </c>
      <c r="B7" s="193">
        <f t="shared" ref="B7:B18" si="5">C7+H7+M7+R7</f>
        <v>280</v>
      </c>
      <c r="C7" s="193">
        <f t="shared" si="1"/>
        <v>0</v>
      </c>
      <c r="D7" s="193"/>
      <c r="E7" s="193"/>
      <c r="F7" s="193"/>
      <c r="G7" s="193"/>
      <c r="H7" s="193">
        <f t="shared" si="2"/>
        <v>280</v>
      </c>
      <c r="I7" s="193">
        <v>160</v>
      </c>
      <c r="J7" s="193">
        <v>30</v>
      </c>
      <c r="K7" s="193"/>
      <c r="L7" s="193">
        <v>90</v>
      </c>
      <c r="M7" s="198">
        <f t="shared" si="3"/>
        <v>0</v>
      </c>
      <c r="N7" s="198"/>
      <c r="O7" s="200"/>
      <c r="P7" s="200"/>
      <c r="Q7" s="198"/>
      <c r="R7" s="206">
        <f t="shared" si="4"/>
        <v>0</v>
      </c>
      <c r="S7" s="198"/>
    </row>
    <row r="8" s="180" customFormat="1" ht="20.25" customHeight="1" spans="1:19">
      <c r="A8" s="194" t="s">
        <v>225</v>
      </c>
      <c r="B8" s="193">
        <f t="shared" si="5"/>
        <v>3971</v>
      </c>
      <c r="C8" s="193">
        <f t="shared" si="1"/>
        <v>500</v>
      </c>
      <c r="D8" s="193"/>
      <c r="E8" s="193">
        <v>100</v>
      </c>
      <c r="F8" s="193"/>
      <c r="G8" s="193">
        <v>400</v>
      </c>
      <c r="H8" s="193">
        <f t="shared" si="2"/>
        <v>2471</v>
      </c>
      <c r="I8" s="193">
        <f>1400+381+460+200</f>
        <v>2441</v>
      </c>
      <c r="J8" s="193"/>
      <c r="K8" s="193"/>
      <c r="L8" s="193">
        <v>30</v>
      </c>
      <c r="M8" s="198">
        <f t="shared" si="3"/>
        <v>1000</v>
      </c>
      <c r="N8" s="198"/>
      <c r="O8" s="201"/>
      <c r="P8" s="202"/>
      <c r="Q8" s="198">
        <v>1000</v>
      </c>
      <c r="R8" s="206">
        <f t="shared" si="4"/>
        <v>0</v>
      </c>
      <c r="S8" s="198"/>
    </row>
    <row r="9" s="180" customFormat="1" ht="20.25" customHeight="1" spans="1:19">
      <c r="A9" s="194" t="s">
        <v>241</v>
      </c>
      <c r="B9" s="193">
        <f t="shared" si="5"/>
        <v>0</v>
      </c>
      <c r="C9" s="193">
        <f t="shared" si="1"/>
        <v>0</v>
      </c>
      <c r="D9" s="193"/>
      <c r="E9" s="193"/>
      <c r="F9" s="193"/>
      <c r="G9" s="193"/>
      <c r="H9" s="193">
        <f t="shared" si="2"/>
        <v>0</v>
      </c>
      <c r="I9" s="193"/>
      <c r="J9" s="193"/>
      <c r="K9" s="193"/>
      <c r="L9" s="193"/>
      <c r="M9" s="198">
        <f t="shared" si="3"/>
        <v>0</v>
      </c>
      <c r="N9" s="198"/>
      <c r="O9" s="200"/>
      <c r="P9" s="199"/>
      <c r="Q9" s="198"/>
      <c r="R9" s="206">
        <f t="shared" si="4"/>
        <v>0</v>
      </c>
      <c r="S9" s="198"/>
    </row>
    <row r="10" s="180" customFormat="1" ht="20.25" customHeight="1" spans="1:19">
      <c r="A10" s="194" t="s">
        <v>244</v>
      </c>
      <c r="B10" s="193">
        <f t="shared" si="5"/>
        <v>295</v>
      </c>
      <c r="C10" s="193">
        <f t="shared" si="1"/>
        <v>0</v>
      </c>
      <c r="D10" s="193"/>
      <c r="E10" s="193"/>
      <c r="F10" s="193"/>
      <c r="G10" s="193"/>
      <c r="H10" s="193">
        <f t="shared" si="2"/>
        <v>295</v>
      </c>
      <c r="I10" s="193">
        <v>125</v>
      </c>
      <c r="J10" s="193">
        <v>70</v>
      </c>
      <c r="K10" s="193"/>
      <c r="L10" s="193">
        <v>100</v>
      </c>
      <c r="M10" s="198">
        <f t="shared" si="3"/>
        <v>0</v>
      </c>
      <c r="N10" s="198"/>
      <c r="O10" s="200"/>
      <c r="P10" s="199"/>
      <c r="Q10" s="198"/>
      <c r="R10" s="206">
        <f t="shared" si="4"/>
        <v>0</v>
      </c>
      <c r="S10" s="198"/>
    </row>
    <row r="11" s="180" customFormat="1" ht="20.25" customHeight="1" spans="1:19">
      <c r="A11" s="194" t="s">
        <v>257</v>
      </c>
      <c r="B11" s="193">
        <f t="shared" si="5"/>
        <v>2328</v>
      </c>
      <c r="C11" s="193">
        <f t="shared" si="1"/>
        <v>1650</v>
      </c>
      <c r="D11" s="193"/>
      <c r="E11" s="193">
        <v>900</v>
      </c>
      <c r="F11" s="193"/>
      <c r="G11" s="193">
        <v>750</v>
      </c>
      <c r="H11" s="193">
        <f t="shared" si="2"/>
        <v>678</v>
      </c>
      <c r="I11" s="193">
        <v>500</v>
      </c>
      <c r="J11" s="193"/>
      <c r="K11" s="193"/>
      <c r="L11" s="193">
        <v>178</v>
      </c>
      <c r="M11" s="198">
        <f t="shared" si="3"/>
        <v>0</v>
      </c>
      <c r="N11" s="198"/>
      <c r="O11" s="200"/>
      <c r="P11" s="199"/>
      <c r="Q11" s="198"/>
      <c r="R11" s="206">
        <f t="shared" si="4"/>
        <v>0</v>
      </c>
      <c r="S11" s="198"/>
    </row>
    <row r="12" s="180" customFormat="1" ht="20.25" customHeight="1" spans="1:19">
      <c r="A12" s="194" t="s">
        <v>306</v>
      </c>
      <c r="B12" s="193">
        <f t="shared" si="5"/>
        <v>0</v>
      </c>
      <c r="C12" s="193">
        <f t="shared" si="1"/>
        <v>0</v>
      </c>
      <c r="D12" s="193"/>
      <c r="E12" s="193"/>
      <c r="F12" s="193"/>
      <c r="G12" s="193"/>
      <c r="H12" s="193">
        <f t="shared" si="2"/>
        <v>0</v>
      </c>
      <c r="I12" s="193"/>
      <c r="J12" s="193"/>
      <c r="K12" s="193"/>
      <c r="L12" s="193"/>
      <c r="M12" s="198">
        <f t="shared" si="3"/>
        <v>0</v>
      </c>
      <c r="N12" s="198"/>
      <c r="O12" s="200"/>
      <c r="P12" s="199"/>
      <c r="Q12" s="198"/>
      <c r="R12" s="206">
        <f t="shared" si="4"/>
        <v>0</v>
      </c>
      <c r="S12" s="198"/>
    </row>
    <row r="13" s="180" customFormat="1" ht="20.25" customHeight="1" spans="1:19">
      <c r="A13" s="194" t="s">
        <v>331</v>
      </c>
      <c r="B13" s="193">
        <f t="shared" si="5"/>
        <v>2930</v>
      </c>
      <c r="C13" s="193">
        <f t="shared" si="1"/>
        <v>310</v>
      </c>
      <c r="D13" s="193"/>
      <c r="E13" s="193"/>
      <c r="F13" s="193"/>
      <c r="G13" s="193">
        <v>310</v>
      </c>
      <c r="H13" s="193">
        <f t="shared" si="2"/>
        <v>1010</v>
      </c>
      <c r="I13" s="193">
        <v>622</v>
      </c>
      <c r="J13" s="193">
        <v>100</v>
      </c>
      <c r="K13" s="193"/>
      <c r="L13" s="193">
        <v>288</v>
      </c>
      <c r="M13" s="198">
        <f t="shared" si="3"/>
        <v>1610</v>
      </c>
      <c r="N13" s="198"/>
      <c r="O13" s="200"/>
      <c r="P13" s="199">
        <v>980</v>
      </c>
      <c r="Q13" s="198">
        <v>630</v>
      </c>
      <c r="R13" s="206">
        <f t="shared" si="4"/>
        <v>0</v>
      </c>
      <c r="S13" s="198"/>
    </row>
    <row r="14" s="180" customFormat="1" ht="20.25" customHeight="1" spans="1:19">
      <c r="A14" s="194" t="s">
        <v>341</v>
      </c>
      <c r="B14" s="193">
        <f t="shared" si="5"/>
        <v>3237</v>
      </c>
      <c r="C14" s="193">
        <f t="shared" si="1"/>
        <v>300</v>
      </c>
      <c r="D14" s="193"/>
      <c r="E14" s="193"/>
      <c r="F14" s="193"/>
      <c r="G14" s="193">
        <v>300</v>
      </c>
      <c r="H14" s="193">
        <f t="shared" si="2"/>
        <v>1335</v>
      </c>
      <c r="I14" s="193"/>
      <c r="J14" s="193">
        <v>230</v>
      </c>
      <c r="K14" s="193">
        <v>500</v>
      </c>
      <c r="L14" s="193">
        <v>605</v>
      </c>
      <c r="M14" s="198">
        <f t="shared" si="3"/>
        <v>1602</v>
      </c>
      <c r="N14" s="198"/>
      <c r="O14" s="201"/>
      <c r="P14" s="202">
        <v>900</v>
      </c>
      <c r="Q14" s="198">
        <v>702</v>
      </c>
      <c r="R14" s="206">
        <f t="shared" si="4"/>
        <v>0</v>
      </c>
      <c r="S14" s="198"/>
    </row>
    <row r="15" s="180" customFormat="1" ht="20.25" customHeight="1" spans="1:19">
      <c r="A15" s="194" t="s">
        <v>352</v>
      </c>
      <c r="B15" s="193">
        <f t="shared" si="5"/>
        <v>1074</v>
      </c>
      <c r="C15" s="193">
        <v>460</v>
      </c>
      <c r="D15" s="193"/>
      <c r="E15" s="193"/>
      <c r="F15" s="193">
        <v>260</v>
      </c>
      <c r="G15" s="193">
        <v>200</v>
      </c>
      <c r="H15" s="193">
        <f t="shared" si="2"/>
        <v>200</v>
      </c>
      <c r="I15" s="193">
        <v>40</v>
      </c>
      <c r="J15" s="193"/>
      <c r="K15" s="193"/>
      <c r="L15" s="193">
        <v>160</v>
      </c>
      <c r="M15" s="198">
        <f t="shared" si="3"/>
        <v>414</v>
      </c>
      <c r="N15" s="198"/>
      <c r="O15" s="200"/>
      <c r="P15" s="199">
        <v>100</v>
      </c>
      <c r="Q15" s="198">
        <v>314</v>
      </c>
      <c r="R15" s="206">
        <f t="shared" si="4"/>
        <v>0</v>
      </c>
      <c r="S15" s="198"/>
    </row>
    <row r="16" s="180" customFormat="1" ht="20.25" customHeight="1" spans="1:19">
      <c r="A16" s="194" t="s">
        <v>385</v>
      </c>
      <c r="B16" s="193">
        <f t="shared" si="5"/>
        <v>0</v>
      </c>
      <c r="C16" s="193">
        <f t="shared" si="1"/>
        <v>0</v>
      </c>
      <c r="D16" s="193"/>
      <c r="E16" s="193"/>
      <c r="F16" s="193"/>
      <c r="G16" s="193"/>
      <c r="H16" s="193">
        <f t="shared" si="2"/>
        <v>0</v>
      </c>
      <c r="I16" s="193"/>
      <c r="J16" s="193"/>
      <c r="K16" s="193"/>
      <c r="L16" s="193"/>
      <c r="M16" s="198">
        <f t="shared" si="3"/>
        <v>0</v>
      </c>
      <c r="N16" s="198"/>
      <c r="O16" s="200"/>
      <c r="P16" s="199"/>
      <c r="Q16" s="198"/>
      <c r="R16" s="206">
        <f t="shared" si="4"/>
        <v>0</v>
      </c>
      <c r="S16" s="198"/>
    </row>
    <row r="17" s="180" customFormat="1" ht="20.25" customHeight="1" spans="1:19">
      <c r="A17" s="194" t="s">
        <v>396</v>
      </c>
      <c r="B17" s="193">
        <f t="shared" si="5"/>
        <v>396</v>
      </c>
      <c r="C17" s="193">
        <f t="shared" si="1"/>
        <v>0</v>
      </c>
      <c r="D17" s="193"/>
      <c r="E17" s="193"/>
      <c r="F17" s="193"/>
      <c r="G17" s="193"/>
      <c r="H17" s="193">
        <f t="shared" si="2"/>
        <v>196</v>
      </c>
      <c r="I17" s="193">
        <v>20</v>
      </c>
      <c r="J17" s="193"/>
      <c r="K17" s="193"/>
      <c r="L17" s="193">
        <v>176</v>
      </c>
      <c r="M17" s="198">
        <f t="shared" si="3"/>
        <v>0</v>
      </c>
      <c r="N17" s="198"/>
      <c r="O17" s="200"/>
      <c r="P17" s="199"/>
      <c r="Q17" s="198"/>
      <c r="R17" s="206">
        <f t="shared" si="4"/>
        <v>200</v>
      </c>
      <c r="S17" s="198">
        <v>200</v>
      </c>
    </row>
    <row r="18" s="180" customFormat="1" ht="20.25" customHeight="1" spans="1:19">
      <c r="A18" s="194" t="s">
        <v>406</v>
      </c>
      <c r="B18" s="193">
        <f t="shared" si="5"/>
        <v>0</v>
      </c>
      <c r="C18" s="193">
        <f t="shared" si="1"/>
        <v>0</v>
      </c>
      <c r="D18" s="193"/>
      <c r="E18" s="193"/>
      <c r="F18" s="193"/>
      <c r="G18" s="193"/>
      <c r="H18" s="193">
        <f t="shared" si="2"/>
        <v>0</v>
      </c>
      <c r="I18" s="193"/>
      <c r="J18" s="193"/>
      <c r="K18" s="193"/>
      <c r="L18" s="193"/>
      <c r="M18" s="198">
        <f t="shared" si="3"/>
        <v>0</v>
      </c>
      <c r="N18" s="198"/>
      <c r="O18" s="200"/>
      <c r="P18" s="199"/>
      <c r="Q18" s="198"/>
      <c r="R18" s="206">
        <f t="shared" si="4"/>
        <v>0</v>
      </c>
      <c r="S18" s="198"/>
    </row>
  </sheetData>
  <mergeCells count="8">
    <mergeCell ref="A1:S1"/>
    <mergeCell ref="R2:S2"/>
    <mergeCell ref="C3:G3"/>
    <mergeCell ref="H3:L3"/>
    <mergeCell ref="M3:Q3"/>
    <mergeCell ref="R3:S3"/>
    <mergeCell ref="A3:A4"/>
    <mergeCell ref="B3:B4"/>
  </mergeCells>
  <printOptions horizontalCentered="1"/>
  <pageMargins left="0.55" right="0.55" top="0.788888888888889" bottom="0.788888888888889" header="0.509027777777778" footer="0.509027777777778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G19" sqref="G19"/>
    </sheetView>
  </sheetViews>
  <sheetFormatPr defaultColWidth="9" defaultRowHeight="12.75" outlineLevelCol="2"/>
  <cols>
    <col min="1" max="1" width="62.25" style="169" customWidth="1"/>
    <col min="2" max="2" width="52" style="170" customWidth="1"/>
    <col min="3" max="16384" width="9" style="169"/>
  </cols>
  <sheetData>
    <row r="1" s="166" customFormat="1" ht="31.5" customHeight="1" spans="1:2">
      <c r="A1" s="32" t="s">
        <v>612</v>
      </c>
      <c r="B1" s="32"/>
    </row>
    <row r="2" s="167" customFormat="1" ht="23.25" customHeight="1" spans="1:2">
      <c r="A2" s="171" t="s">
        <v>613</v>
      </c>
      <c r="B2" s="172" t="s">
        <v>52</v>
      </c>
    </row>
    <row r="3" s="29" customFormat="1" ht="15.75" customHeight="1" spans="1:2">
      <c r="A3" s="173" t="s">
        <v>614</v>
      </c>
      <c r="B3" s="128" t="s">
        <v>615</v>
      </c>
    </row>
    <row r="4" s="168" customFormat="1" ht="15.75" customHeight="1" spans="1:3">
      <c r="A4" s="173" t="s">
        <v>616</v>
      </c>
      <c r="B4" s="128">
        <f>SUM(B5,B10,B26)</f>
        <v>23110</v>
      </c>
      <c r="C4" s="174"/>
    </row>
    <row r="5" ht="15.75" customHeight="1" spans="1:3">
      <c r="A5" s="175" t="s">
        <v>617</v>
      </c>
      <c r="B5" s="176">
        <f>SUM(B6:B9)</f>
        <v>1187</v>
      </c>
      <c r="C5" s="174"/>
    </row>
    <row r="6" ht="15.75" customHeight="1" spans="1:3">
      <c r="A6" s="175" t="s">
        <v>618</v>
      </c>
      <c r="B6" s="176"/>
      <c r="C6" s="174"/>
    </row>
    <row r="7" ht="15.75" customHeight="1" spans="1:3">
      <c r="A7" s="175" t="s">
        <v>619</v>
      </c>
      <c r="B7" s="176">
        <v>135</v>
      </c>
      <c r="C7" s="174"/>
    </row>
    <row r="8" ht="15.75" customHeight="1" spans="1:3">
      <c r="A8" s="175" t="s">
        <v>620</v>
      </c>
      <c r="B8" s="176"/>
      <c r="C8" s="174"/>
    </row>
    <row r="9" ht="15.75" customHeight="1" spans="1:3">
      <c r="A9" s="175" t="s">
        <v>621</v>
      </c>
      <c r="B9" s="176">
        <v>1052</v>
      </c>
      <c r="C9" s="174"/>
    </row>
    <row r="10" ht="15.75" customHeight="1" spans="1:3">
      <c r="A10" s="175" t="s">
        <v>622</v>
      </c>
      <c r="B10" s="176">
        <f>SUM(B11:B25)</f>
        <v>6923</v>
      </c>
      <c r="C10" s="174"/>
    </row>
    <row r="11" ht="15.75" customHeight="1" spans="1:3">
      <c r="A11" s="175" t="s">
        <v>623</v>
      </c>
      <c r="B11" s="176">
        <f>2921-534-150</f>
        <v>2237</v>
      </c>
      <c r="C11" s="174"/>
    </row>
    <row r="12" ht="15.75" customHeight="1" spans="1:3">
      <c r="A12" s="175" t="s">
        <v>624</v>
      </c>
      <c r="B12" s="176">
        <v>325</v>
      </c>
      <c r="C12" s="174"/>
    </row>
    <row r="13" ht="15.75" customHeight="1" spans="1:3">
      <c r="A13" s="175" t="s">
        <v>625</v>
      </c>
      <c r="B13" s="176">
        <v>582</v>
      </c>
      <c r="C13" s="174"/>
    </row>
    <row r="14" ht="15.75" customHeight="1" spans="1:3">
      <c r="A14" s="175" t="s">
        <v>626</v>
      </c>
      <c r="B14" s="176">
        <v>24</v>
      </c>
      <c r="C14" s="174"/>
    </row>
    <row r="15" ht="15.75" customHeight="1" spans="1:3">
      <c r="A15" s="175" t="s">
        <v>627</v>
      </c>
      <c r="B15" s="176"/>
      <c r="C15" s="174"/>
    </row>
    <row r="16" ht="15.75" customHeight="1" spans="1:3">
      <c r="A16" s="175" t="s">
        <v>628</v>
      </c>
      <c r="B16" s="176"/>
      <c r="C16" s="174"/>
    </row>
    <row r="17" ht="15.75" customHeight="1" spans="1:3">
      <c r="A17" s="175" t="s">
        <v>629</v>
      </c>
      <c r="B17" s="176"/>
      <c r="C17" s="174"/>
    </row>
    <row r="18" ht="15.75" customHeight="1" spans="1:3">
      <c r="A18" s="175" t="s">
        <v>630</v>
      </c>
      <c r="B18" s="176">
        <v>781</v>
      </c>
      <c r="C18" s="174"/>
    </row>
    <row r="19" ht="15.75" customHeight="1" spans="1:3">
      <c r="A19" s="175" t="s">
        <v>631</v>
      </c>
      <c r="B19" s="176"/>
      <c r="C19" s="174"/>
    </row>
    <row r="20" ht="15.75" customHeight="1" spans="1:3">
      <c r="A20" s="175" t="s">
        <v>632</v>
      </c>
      <c r="B20" s="176">
        <v>630</v>
      </c>
      <c r="C20" s="174"/>
    </row>
    <row r="21" ht="15.75" customHeight="1" spans="1:3">
      <c r="A21" s="175" t="s">
        <v>633</v>
      </c>
      <c r="B21" s="176">
        <v>2103</v>
      </c>
      <c r="C21" s="174"/>
    </row>
    <row r="22" ht="15.75" customHeight="1" spans="1:3">
      <c r="A22" s="175" t="s">
        <v>634</v>
      </c>
      <c r="B22" s="176">
        <v>2</v>
      </c>
      <c r="C22" s="174"/>
    </row>
    <row r="23" ht="15.75" customHeight="1" spans="1:3">
      <c r="A23" s="175" t="s">
        <v>635</v>
      </c>
      <c r="B23" s="176"/>
      <c r="C23" s="174"/>
    </row>
    <row r="24" ht="15.75" customHeight="1" spans="1:3">
      <c r="A24" s="175" t="s">
        <v>636</v>
      </c>
      <c r="B24" s="176">
        <v>239</v>
      </c>
      <c r="C24" s="174"/>
    </row>
    <row r="25" ht="15.75" customHeight="1" spans="1:3">
      <c r="A25" s="175" t="s">
        <v>637</v>
      </c>
      <c r="B25" s="176"/>
      <c r="C25" s="174"/>
    </row>
    <row r="26" ht="15.75" customHeight="1" spans="1:3">
      <c r="A26" s="175" t="s">
        <v>638</v>
      </c>
      <c r="B26" s="176">
        <v>15000</v>
      </c>
      <c r="C26" s="174"/>
    </row>
  </sheetData>
  <mergeCells count="1">
    <mergeCell ref="A1:B1"/>
  </mergeCells>
  <printOptions horizontalCentered="1"/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Zeros="0" workbookViewId="0">
      <selection activeCell="A2" sqref="A2"/>
    </sheetView>
  </sheetViews>
  <sheetFormatPr defaultColWidth="9" defaultRowHeight="14.25" outlineLevelCol="3"/>
  <cols>
    <col min="1" max="1" width="30.5833333333333" style="68" customWidth="1"/>
    <col min="2" max="4" width="27.8333333333333" style="68" customWidth="1"/>
    <col min="5" max="16384" width="9" style="68"/>
  </cols>
  <sheetData>
    <row r="1" ht="27" customHeight="1" spans="1:4">
      <c r="A1" s="32" t="s">
        <v>639</v>
      </c>
      <c r="B1" s="32"/>
      <c r="C1" s="32"/>
      <c r="D1" s="32"/>
    </row>
    <row r="2" ht="21" customHeight="1" spans="1:4">
      <c r="A2" s="89" t="s">
        <v>640</v>
      </c>
      <c r="B2" s="104"/>
      <c r="C2" s="153" t="s">
        <v>641</v>
      </c>
      <c r="D2" s="153"/>
    </row>
    <row r="3" ht="15" customHeight="1" spans="1:4">
      <c r="A3" s="128" t="s">
        <v>642</v>
      </c>
      <c r="B3" s="129" t="s">
        <v>88</v>
      </c>
      <c r="C3" s="129" t="s">
        <v>643</v>
      </c>
      <c r="D3" s="128" t="s">
        <v>644</v>
      </c>
    </row>
    <row r="4" ht="8" customHeight="1" spans="1:4">
      <c r="A4" s="130"/>
      <c r="B4" s="130"/>
      <c r="C4" s="130"/>
      <c r="D4" s="129"/>
    </row>
    <row r="5" s="127" customFormat="1" ht="20.15" customHeight="1" spans="1:4">
      <c r="A5" s="154" t="s">
        <v>645</v>
      </c>
      <c r="B5" s="147"/>
      <c r="C5" s="147"/>
      <c r="D5" s="136"/>
    </row>
    <row r="6" s="127" customFormat="1" ht="20.15" customHeight="1" spans="1:4">
      <c r="A6" s="154" t="s">
        <v>646</v>
      </c>
      <c r="B6" s="147"/>
      <c r="C6" s="147"/>
      <c r="D6" s="136"/>
    </row>
    <row r="7" s="127" customFormat="1" ht="20.15" customHeight="1" spans="1:4">
      <c r="A7" s="154" t="s">
        <v>647</v>
      </c>
      <c r="B7" s="147"/>
      <c r="C7" s="147"/>
      <c r="D7" s="136"/>
    </row>
    <row r="8" s="127" customFormat="1" ht="20.15" customHeight="1" spans="1:4">
      <c r="A8" s="154" t="s">
        <v>648</v>
      </c>
      <c r="B8" s="147"/>
      <c r="C8" s="147"/>
      <c r="D8" s="136"/>
    </row>
    <row r="9" s="127" customFormat="1" ht="20.15" customHeight="1" spans="1:4">
      <c r="A9" s="154" t="s">
        <v>649</v>
      </c>
      <c r="B9" s="147">
        <v>1754</v>
      </c>
      <c r="C9" s="147">
        <v>25</v>
      </c>
      <c r="D9" s="136">
        <f>(C9-B9)/B9*100</f>
        <v>-98.5746864310148</v>
      </c>
    </row>
    <row r="10" s="127" customFormat="1" ht="20.15" customHeight="1" spans="1:4">
      <c r="A10" s="154" t="s">
        <v>650</v>
      </c>
      <c r="B10" s="147">
        <v>11052</v>
      </c>
      <c r="C10" s="147">
        <v>20081</v>
      </c>
      <c r="D10" s="136">
        <f>(C10-B10)/B10*100</f>
        <v>81.6956207021354</v>
      </c>
    </row>
    <row r="11" s="127" customFormat="1" ht="20.15" customHeight="1" spans="1:4">
      <c r="A11" s="154" t="s">
        <v>651</v>
      </c>
      <c r="B11" s="147"/>
      <c r="C11" s="147"/>
      <c r="D11" s="136"/>
    </row>
    <row r="12" s="127" customFormat="1" ht="20.15" customHeight="1" spans="1:4">
      <c r="A12" s="154" t="s">
        <v>652</v>
      </c>
      <c r="B12" s="147"/>
      <c r="C12" s="147"/>
      <c r="D12" s="136"/>
    </row>
    <row r="13" s="127" customFormat="1" ht="20.15" customHeight="1" spans="1:4">
      <c r="A13" s="154" t="s">
        <v>653</v>
      </c>
      <c r="B13" s="147"/>
      <c r="C13" s="147"/>
      <c r="D13" s="136"/>
    </row>
    <row r="14" s="127" customFormat="1" ht="20.15" customHeight="1" spans="1:4">
      <c r="A14" s="154" t="s">
        <v>654</v>
      </c>
      <c r="B14" s="147"/>
      <c r="C14" s="147"/>
      <c r="D14" s="136"/>
    </row>
    <row r="15" s="127" customFormat="1" ht="20.15" customHeight="1" spans="1:4">
      <c r="A15" s="154" t="s">
        <v>655</v>
      </c>
      <c r="B15" s="147">
        <v>368</v>
      </c>
      <c r="C15" s="147">
        <v>14</v>
      </c>
      <c r="D15" s="136">
        <f t="shared" ref="D15:D17" si="0">(C15-B15)/B15*100</f>
        <v>-96.195652173913</v>
      </c>
    </row>
    <row r="16" s="127" customFormat="1" ht="20.15" customHeight="1" spans="1:4">
      <c r="A16" s="163" t="s">
        <v>656</v>
      </c>
      <c r="B16" s="147">
        <v>750</v>
      </c>
      <c r="C16" s="147">
        <v>89</v>
      </c>
      <c r="D16" s="136">
        <f t="shared" si="0"/>
        <v>-88.1333333333333</v>
      </c>
    </row>
    <row r="17" s="150" customFormat="1" ht="20.15" customHeight="1" spans="1:4">
      <c r="A17" s="164" t="s">
        <v>657</v>
      </c>
      <c r="B17" s="130">
        <f>SUM(B5:B16)</f>
        <v>13924</v>
      </c>
      <c r="C17" s="130">
        <f>SUM(C5:C16)</f>
        <v>20209</v>
      </c>
      <c r="D17" s="136">
        <f t="shared" si="0"/>
        <v>45.1378914105142</v>
      </c>
    </row>
    <row r="18" ht="20.15" customHeight="1" spans="1:4">
      <c r="A18" s="154" t="s">
        <v>658</v>
      </c>
      <c r="B18" s="147">
        <v>4208</v>
      </c>
      <c r="C18" s="147">
        <v>518</v>
      </c>
      <c r="D18" s="136"/>
    </row>
    <row r="19" ht="20.15" customHeight="1" spans="1:4">
      <c r="A19" s="154" t="s">
        <v>659</v>
      </c>
      <c r="B19" s="147">
        <v>376</v>
      </c>
      <c r="C19" s="147">
        <v>372</v>
      </c>
      <c r="D19" s="136"/>
    </row>
    <row r="20" ht="20.15" customHeight="1" spans="1:4">
      <c r="A20" s="154" t="s">
        <v>660</v>
      </c>
      <c r="B20" s="147"/>
      <c r="C20" s="147"/>
      <c r="D20" s="136"/>
    </row>
    <row r="21" ht="20.15" customHeight="1" spans="1:4">
      <c r="A21" s="165" t="s">
        <v>661</v>
      </c>
      <c r="B21" s="147">
        <v>4000</v>
      </c>
      <c r="C21" s="147"/>
      <c r="D21" s="136"/>
    </row>
    <row r="22" ht="20.15" customHeight="1" spans="1:4">
      <c r="A22" s="13" t="s">
        <v>131</v>
      </c>
      <c r="B22" s="130">
        <f>SUM(B17:B21)</f>
        <v>22508</v>
      </c>
      <c r="C22" s="130">
        <f>SUM(C17:C21)</f>
        <v>21099</v>
      </c>
      <c r="D22" s="136">
        <f>(C22-B22)/B22*100</f>
        <v>-6.25999644570819</v>
      </c>
    </row>
    <row r="24" spans="1:1">
      <c r="A24" s="68" t="s">
        <v>662</v>
      </c>
    </row>
  </sheetData>
  <mergeCells count="6">
    <mergeCell ref="A1:D1"/>
    <mergeCell ref="C2:D2"/>
    <mergeCell ref="A3:A4"/>
    <mergeCell ref="B3:B4"/>
    <mergeCell ref="C3:C4"/>
    <mergeCell ref="D3:D4"/>
  </mergeCells>
  <printOptions horizontalCentered="1"/>
  <pageMargins left="0.75" right="0.75" top="0.788888888888889" bottom="0.788888888888889" header="0.509027777777778" footer="0.2"/>
  <pageSetup paperSize="9" orientation="landscape" horizontalDpi="180" verticalDpi="18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Zeros="0" workbookViewId="0">
      <selection activeCell="A2" sqref="A2:B2"/>
    </sheetView>
  </sheetViews>
  <sheetFormatPr defaultColWidth="9" defaultRowHeight="14.25" outlineLevelCol="3"/>
  <cols>
    <col min="1" max="1" width="33.8333333333333" style="68" customWidth="1"/>
    <col min="2" max="2" width="29.5" style="68" customWidth="1"/>
    <col min="3" max="4" width="26.25" style="68" customWidth="1"/>
    <col min="5" max="16384" width="9" style="68"/>
  </cols>
  <sheetData>
    <row r="1" ht="30" customHeight="1" spans="1:4">
      <c r="A1" s="32" t="s">
        <v>663</v>
      </c>
      <c r="B1" s="32"/>
      <c r="C1" s="32"/>
      <c r="D1" s="32"/>
    </row>
    <row r="2" ht="21" customHeight="1" spans="1:4">
      <c r="A2" s="5" t="s">
        <v>664</v>
      </c>
      <c r="B2" s="152"/>
      <c r="C2" s="153" t="s">
        <v>641</v>
      </c>
      <c r="D2" s="153"/>
    </row>
    <row r="3" s="149" customFormat="1" ht="15" customHeight="1" spans="1:4">
      <c r="A3" s="128" t="s">
        <v>642</v>
      </c>
      <c r="B3" s="129" t="s">
        <v>88</v>
      </c>
      <c r="C3" s="129" t="s">
        <v>89</v>
      </c>
      <c r="D3" s="128" t="s">
        <v>644</v>
      </c>
    </row>
    <row r="4" s="149" customFormat="1" ht="9" customHeight="1" spans="1:4">
      <c r="A4" s="129"/>
      <c r="B4" s="129"/>
      <c r="C4" s="129"/>
      <c r="D4" s="129"/>
    </row>
    <row r="5" s="127" customFormat="1" ht="20.15" customHeight="1" spans="1:4">
      <c r="A5" s="154" t="s">
        <v>92</v>
      </c>
      <c r="B5" s="155"/>
      <c r="C5" s="155"/>
      <c r="D5" s="136"/>
    </row>
    <row r="6" s="127" customFormat="1" ht="20.15" customHeight="1" spans="1:4">
      <c r="A6" s="154" t="s">
        <v>665</v>
      </c>
      <c r="B6" s="155"/>
      <c r="C6" s="155"/>
      <c r="D6" s="136"/>
    </row>
    <row r="7" s="127" customFormat="1" ht="20.15" customHeight="1" spans="1:4">
      <c r="A7" s="156" t="s">
        <v>666</v>
      </c>
      <c r="B7" s="155"/>
      <c r="C7" s="155"/>
      <c r="D7" s="136"/>
    </row>
    <row r="8" s="127" customFormat="1" ht="20.15" customHeight="1" spans="1:4">
      <c r="A8" s="157" t="s">
        <v>667</v>
      </c>
      <c r="B8" s="155">
        <v>160</v>
      </c>
      <c r="C8" s="155">
        <v>92</v>
      </c>
      <c r="D8" s="136">
        <f t="shared" ref="D8:D12" si="0">(C8-B8)/B8*100</f>
        <v>-42.5</v>
      </c>
    </row>
    <row r="9" s="127" customFormat="1" ht="20.15" customHeight="1" spans="1:4">
      <c r="A9" s="156" t="s">
        <v>668</v>
      </c>
      <c r="B9" s="155">
        <v>18686</v>
      </c>
      <c r="C9" s="155">
        <v>11206</v>
      </c>
      <c r="D9" s="136">
        <f t="shared" si="0"/>
        <v>-40.0299689607193</v>
      </c>
    </row>
    <row r="10" s="127" customFormat="1" ht="20.15" customHeight="1" spans="1:4">
      <c r="A10" s="154" t="s">
        <v>669</v>
      </c>
      <c r="B10" s="155"/>
      <c r="C10" s="155"/>
      <c r="D10" s="136"/>
    </row>
    <row r="11" s="127" customFormat="1" ht="20.15" customHeight="1" spans="1:4">
      <c r="A11" s="154" t="s">
        <v>670</v>
      </c>
      <c r="B11" s="155"/>
      <c r="C11" s="155"/>
      <c r="D11" s="136"/>
    </row>
    <row r="12" s="127" customFormat="1" ht="20.15" customHeight="1" spans="1:4">
      <c r="A12" s="154" t="s">
        <v>671</v>
      </c>
      <c r="B12" s="155">
        <v>45</v>
      </c>
      <c r="C12" s="155">
        <v>78</v>
      </c>
      <c r="D12" s="136">
        <f t="shared" si="0"/>
        <v>73.3333333333333</v>
      </c>
    </row>
    <row r="13" s="127" customFormat="1" ht="20.15" customHeight="1" spans="1:4">
      <c r="A13" s="154" t="s">
        <v>672</v>
      </c>
      <c r="B13" s="155"/>
      <c r="C13" s="155"/>
      <c r="D13" s="136"/>
    </row>
    <row r="14" s="127" customFormat="1" ht="20.15" customHeight="1" spans="1:4">
      <c r="A14" s="154" t="s">
        <v>673</v>
      </c>
      <c r="B14" s="158">
        <v>290</v>
      </c>
      <c r="C14" s="158">
        <v>164</v>
      </c>
      <c r="D14" s="136">
        <f>(C14-B14)/B14*100</f>
        <v>-43.448275862069</v>
      </c>
    </row>
    <row r="15" s="127" customFormat="1" ht="20.15" customHeight="1" spans="1:4">
      <c r="A15" s="159" t="s">
        <v>674</v>
      </c>
      <c r="B15" s="160">
        <v>8</v>
      </c>
      <c r="C15" s="160">
        <v>118</v>
      </c>
      <c r="D15" s="136"/>
    </row>
    <row r="16" s="150" customFormat="1" ht="20.15" customHeight="1" spans="1:4">
      <c r="A16" s="13" t="s">
        <v>675</v>
      </c>
      <c r="B16" s="13">
        <f>SUM(B5:B14)</f>
        <v>19181</v>
      </c>
      <c r="C16" s="13">
        <f>SUM(C5:C15)</f>
        <v>11658</v>
      </c>
      <c r="D16" s="136">
        <f>(C16-B16)/B16*100</f>
        <v>-39.2211042177154</v>
      </c>
    </row>
    <row r="17" ht="20.15" customHeight="1" spans="1:4">
      <c r="A17" s="154" t="s">
        <v>676</v>
      </c>
      <c r="B17" s="161">
        <v>41</v>
      </c>
      <c r="C17" s="161">
        <v>639</v>
      </c>
      <c r="D17" s="136"/>
    </row>
    <row r="18" ht="20.15" customHeight="1" spans="1:4">
      <c r="A18" s="154" t="s">
        <v>677</v>
      </c>
      <c r="B18" s="161"/>
      <c r="C18" s="161"/>
      <c r="D18" s="136"/>
    </row>
    <row r="19" ht="20.15" customHeight="1" spans="1:4">
      <c r="A19" s="154" t="s">
        <v>678</v>
      </c>
      <c r="B19" s="161">
        <v>2760</v>
      </c>
      <c r="C19" s="161">
        <v>7000</v>
      </c>
      <c r="D19" s="136"/>
    </row>
    <row r="20" ht="20.15" customHeight="1" spans="1:4">
      <c r="A20" s="154" t="s">
        <v>679</v>
      </c>
      <c r="B20" s="161">
        <v>518</v>
      </c>
      <c r="C20" s="161">
        <v>1802</v>
      </c>
      <c r="D20" s="155"/>
    </row>
    <row r="21" s="151" customFormat="1" ht="20.15" customHeight="1" spans="1:4">
      <c r="A21" s="13" t="s">
        <v>680</v>
      </c>
      <c r="B21" s="13">
        <f>SUM(B16:B20)</f>
        <v>22500</v>
      </c>
      <c r="C21" s="13">
        <f>SUM(C16:C20)</f>
        <v>21099</v>
      </c>
      <c r="D21" s="162">
        <f>(C21-B21)/B21*100</f>
        <v>-6.22666666666667</v>
      </c>
    </row>
    <row r="23" spans="1:1">
      <c r="A23" s="68" t="s">
        <v>662</v>
      </c>
    </row>
  </sheetData>
  <mergeCells count="7">
    <mergeCell ref="A1:D1"/>
    <mergeCell ref="A2:B2"/>
    <mergeCell ref="C2:D2"/>
    <mergeCell ref="A3:A4"/>
    <mergeCell ref="B3:B4"/>
    <mergeCell ref="C3:C4"/>
    <mergeCell ref="D3:D4"/>
  </mergeCells>
  <printOptions horizontalCentered="1"/>
  <pageMargins left="0.75" right="0.75" top="0.979166666666667" bottom="0.788888888888889" header="0.509027777777778" footer="0.2"/>
  <pageSetup paperSize="9" orientation="landscape" horizontalDpi="180" verticalDpi="18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Zeros="0" workbookViewId="0">
      <selection activeCell="H11" sqref="H11"/>
    </sheetView>
  </sheetViews>
  <sheetFormatPr defaultColWidth="9" defaultRowHeight="14.25" outlineLevelCol="3"/>
  <cols>
    <col min="1" max="1" width="49.5" customWidth="1"/>
    <col min="2" max="4" width="16.375" customWidth="1"/>
  </cols>
  <sheetData>
    <row r="1" ht="30" customHeight="1" spans="1:4">
      <c r="A1" s="32" t="s">
        <v>681</v>
      </c>
      <c r="B1" s="32"/>
      <c r="C1" s="32"/>
      <c r="D1" s="32"/>
    </row>
    <row r="2" ht="24" customHeight="1" spans="1:4">
      <c r="A2" s="33" t="s">
        <v>682</v>
      </c>
      <c r="B2" s="35"/>
      <c r="C2" s="35"/>
      <c r="D2" s="143" t="s">
        <v>52</v>
      </c>
    </row>
    <row r="3" ht="18.75" customHeight="1" spans="1:4">
      <c r="A3" s="128" t="s">
        <v>642</v>
      </c>
      <c r="B3" s="129" t="s">
        <v>683</v>
      </c>
      <c r="C3" s="129" t="s">
        <v>684</v>
      </c>
      <c r="D3" s="129" t="s">
        <v>685</v>
      </c>
    </row>
    <row r="4" ht="32.25" customHeight="1" spans="1:4">
      <c r="A4" s="130"/>
      <c r="B4" s="130"/>
      <c r="C4" s="130"/>
      <c r="D4" s="130"/>
    </row>
    <row r="5" s="116" customFormat="1" ht="18.75" customHeight="1" spans="1:4">
      <c r="A5" s="131" t="s">
        <v>686</v>
      </c>
      <c r="B5" s="144"/>
      <c r="C5" s="144"/>
      <c r="D5" s="145"/>
    </row>
    <row r="6" s="116" customFormat="1" ht="18.75" customHeight="1" spans="1:4">
      <c r="A6" s="131" t="s">
        <v>646</v>
      </c>
      <c r="B6" s="144"/>
      <c r="C6" s="144"/>
      <c r="D6" s="145"/>
    </row>
    <row r="7" s="116" customFormat="1" ht="18.75" customHeight="1" spans="1:4">
      <c r="A7" s="131" t="s">
        <v>647</v>
      </c>
      <c r="B7" s="144"/>
      <c r="C7" s="144"/>
      <c r="D7" s="145"/>
    </row>
    <row r="8" s="116" customFormat="1" ht="18.75" customHeight="1" spans="1:4">
      <c r="A8" s="131" t="s">
        <v>648</v>
      </c>
      <c r="B8" s="144"/>
      <c r="C8" s="144"/>
      <c r="D8" s="145"/>
    </row>
    <row r="9" s="116" customFormat="1" ht="18.75" customHeight="1" spans="1:4">
      <c r="A9" s="146" t="s">
        <v>649</v>
      </c>
      <c r="B9" s="144">
        <v>1000</v>
      </c>
      <c r="C9" s="144">
        <v>190</v>
      </c>
      <c r="D9" s="136">
        <f t="shared" ref="D9:D11" si="0">(C9-B9)/B9*100</f>
        <v>-81</v>
      </c>
    </row>
    <row r="10" s="116" customFormat="1" ht="18.75" customHeight="1" spans="1:4">
      <c r="A10" s="146" t="s">
        <v>650</v>
      </c>
      <c r="B10" s="147">
        <v>3500</v>
      </c>
      <c r="C10" s="147">
        <v>14360</v>
      </c>
      <c r="D10" s="136">
        <f t="shared" si="0"/>
        <v>310.285714285714</v>
      </c>
    </row>
    <row r="11" s="116" customFormat="1" ht="18.75" customHeight="1" spans="1:4">
      <c r="A11" s="146" t="s">
        <v>687</v>
      </c>
      <c r="B11" s="144">
        <v>500</v>
      </c>
      <c r="C11" s="144">
        <v>710</v>
      </c>
      <c r="D11" s="136">
        <f t="shared" si="0"/>
        <v>42</v>
      </c>
    </row>
    <row r="12" s="127" customFormat="1" ht="18.75" customHeight="1" spans="1:4">
      <c r="A12" s="146" t="s">
        <v>652</v>
      </c>
      <c r="B12" s="147"/>
      <c r="C12" s="147"/>
      <c r="D12" s="145"/>
    </row>
    <row r="13" s="116" customFormat="1" ht="18.75" customHeight="1" spans="1:4">
      <c r="A13" s="146" t="s">
        <v>653</v>
      </c>
      <c r="B13" s="144"/>
      <c r="C13" s="144"/>
      <c r="D13" s="145"/>
    </row>
    <row r="14" s="116" customFormat="1" ht="18.75" customHeight="1" spans="1:4">
      <c r="A14" s="131" t="s">
        <v>654</v>
      </c>
      <c r="B14" s="144"/>
      <c r="C14" s="144"/>
      <c r="D14" s="145"/>
    </row>
    <row r="15" s="116" customFormat="1" ht="18.75" customHeight="1" spans="1:4">
      <c r="A15" s="132" t="s">
        <v>655</v>
      </c>
      <c r="B15" s="144">
        <v>180</v>
      </c>
      <c r="C15" s="144"/>
      <c r="D15" s="136">
        <f>(C15-B15)/B15*100</f>
        <v>-100</v>
      </c>
    </row>
    <row r="16" ht="18.75" customHeight="1" spans="1:4">
      <c r="A16" s="138" t="s">
        <v>657</v>
      </c>
      <c r="B16" s="144">
        <f>SUM(B5:B15)</f>
        <v>5180</v>
      </c>
      <c r="C16" s="144">
        <f>SUM(C5:C15)</f>
        <v>15260</v>
      </c>
      <c r="D16" s="136">
        <f>(C16-B16)/B16*100</f>
        <v>194.594594594595</v>
      </c>
    </row>
    <row r="17" ht="18.75" customHeight="1" spans="1:4">
      <c r="A17" s="131" t="s">
        <v>658</v>
      </c>
      <c r="B17" s="147">
        <v>518</v>
      </c>
      <c r="C17" s="147"/>
      <c r="D17" s="145"/>
    </row>
    <row r="18" ht="18.75" customHeight="1" spans="1:4">
      <c r="A18" s="131" t="s">
        <v>659</v>
      </c>
      <c r="B18" s="147"/>
      <c r="C18" s="147"/>
      <c r="D18" s="145"/>
    </row>
    <row r="19" s="68" customFormat="1" ht="18.75" customHeight="1" spans="1:4">
      <c r="A19" s="131" t="s">
        <v>660</v>
      </c>
      <c r="B19" s="147"/>
      <c r="C19" s="147"/>
      <c r="D19" s="145"/>
    </row>
    <row r="20" ht="18.75" customHeight="1" spans="1:4">
      <c r="A20" s="132"/>
      <c r="B20" s="147"/>
      <c r="C20" s="147"/>
      <c r="D20" s="145"/>
    </row>
    <row r="21" ht="18.75" customHeight="1" spans="1:4">
      <c r="A21" s="142"/>
      <c r="B21" s="147"/>
      <c r="C21" s="147"/>
      <c r="D21" s="145"/>
    </row>
    <row r="22" s="48" customFormat="1" ht="18.75" customHeight="1" spans="1:4">
      <c r="A22" s="148" t="s">
        <v>131</v>
      </c>
      <c r="B22" s="130">
        <f>SUM(B16:B19)</f>
        <v>5698</v>
      </c>
      <c r="C22" s="130">
        <f>SUM(C16:C19)</f>
        <v>15260</v>
      </c>
      <c r="D22" s="135">
        <f>(C22-B22)/B22*100</f>
        <v>167.813267813268</v>
      </c>
    </row>
    <row r="23" ht="18.75" customHeight="1" spans="2:4">
      <c r="B23" s="68"/>
      <c r="C23" s="68"/>
      <c r="D23" s="68"/>
    </row>
    <row r="24" ht="18.75" customHeight="1" spans="1:1">
      <c r="A24" s="58"/>
    </row>
  </sheetData>
  <mergeCells count="5">
    <mergeCell ref="A1:D1"/>
    <mergeCell ref="A3:A4"/>
    <mergeCell ref="B3:B4"/>
    <mergeCell ref="C3:C4"/>
    <mergeCell ref="D3:D4"/>
  </mergeCells>
  <printOptions horizontalCentered="1"/>
  <pageMargins left="0.75" right="0.75" top="0.788888888888889" bottom="0.788888888888889" header="0.509027777777778" footer="0.2"/>
  <pageSetup paperSize="9" orientation="landscape" horizontalDpi="180" verticalDpi="18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Zeros="0" workbookViewId="0">
      <selection activeCell="G13" sqref="G13"/>
    </sheetView>
  </sheetViews>
  <sheetFormatPr defaultColWidth="9" defaultRowHeight="14.25" outlineLevelCol="3"/>
  <cols>
    <col min="1" max="1" width="44" customWidth="1"/>
    <col min="2" max="4" width="18.375" customWidth="1"/>
  </cols>
  <sheetData>
    <row r="1" ht="30" customHeight="1" spans="1:4">
      <c r="A1" s="32" t="s">
        <v>688</v>
      </c>
      <c r="B1" s="32"/>
      <c r="C1" s="32"/>
      <c r="D1" s="32"/>
    </row>
    <row r="2" ht="24" customHeight="1" spans="1:4">
      <c r="A2" s="33" t="s">
        <v>689</v>
      </c>
      <c r="B2" s="37"/>
      <c r="C2" s="46" t="s">
        <v>641</v>
      </c>
      <c r="D2" s="46"/>
    </row>
    <row r="3" ht="18.75" customHeight="1" spans="1:4">
      <c r="A3" s="128" t="s">
        <v>642</v>
      </c>
      <c r="B3" s="129" t="s">
        <v>683</v>
      </c>
      <c r="C3" s="129" t="s">
        <v>690</v>
      </c>
      <c r="D3" s="129" t="s">
        <v>691</v>
      </c>
    </row>
    <row r="4" ht="32.25" customHeight="1" spans="1:4">
      <c r="A4" s="130"/>
      <c r="B4" s="130"/>
      <c r="C4" s="130"/>
      <c r="D4" s="130"/>
    </row>
    <row r="5" s="116" customFormat="1" ht="18.75" customHeight="1" spans="1:4">
      <c r="A5" s="131" t="s">
        <v>92</v>
      </c>
      <c r="B5" s="132"/>
      <c r="C5" s="132"/>
      <c r="D5" s="132"/>
    </row>
    <row r="6" s="116" customFormat="1" ht="18.75" customHeight="1" spans="1:4">
      <c r="A6" s="131" t="s">
        <v>665</v>
      </c>
      <c r="B6" s="132"/>
      <c r="C6" s="132"/>
      <c r="D6" s="132"/>
    </row>
    <row r="7" s="116" customFormat="1" ht="18.75" customHeight="1" spans="1:4">
      <c r="A7" s="133" t="s">
        <v>666</v>
      </c>
      <c r="B7" s="132"/>
      <c r="C7" s="132"/>
      <c r="D7" s="132"/>
    </row>
    <row r="8" s="116" customFormat="1" ht="18.75" customHeight="1" spans="1:4">
      <c r="A8" s="134" t="s">
        <v>667</v>
      </c>
      <c r="B8" s="132"/>
      <c r="C8" s="132"/>
      <c r="D8" s="135"/>
    </row>
    <row r="9" s="116" customFormat="1" ht="18.75" customHeight="1" spans="1:4">
      <c r="A9" s="133" t="s">
        <v>668</v>
      </c>
      <c r="B9" s="132">
        <v>5416</v>
      </c>
      <c r="C9" s="132">
        <v>7900</v>
      </c>
      <c r="D9" s="136">
        <f t="shared" ref="D9:D16" si="0">(C9-B9)/B9*100</f>
        <v>45.864106351551</v>
      </c>
    </row>
    <row r="10" s="116" customFormat="1" ht="18.75" customHeight="1" spans="1:4">
      <c r="A10" s="131" t="s">
        <v>669</v>
      </c>
      <c r="B10" s="132"/>
      <c r="C10" s="132"/>
      <c r="D10" s="136"/>
    </row>
    <row r="11" s="116" customFormat="1" ht="18.75" customHeight="1" spans="1:4">
      <c r="A11" s="131" t="s">
        <v>670</v>
      </c>
      <c r="B11" s="132"/>
      <c r="C11" s="132"/>
      <c r="D11" s="136"/>
    </row>
    <row r="12" s="127" customFormat="1" ht="18.75" customHeight="1" spans="1:4">
      <c r="A12" s="131" t="s">
        <v>692</v>
      </c>
      <c r="B12" s="132">
        <v>277</v>
      </c>
      <c r="C12" s="132"/>
      <c r="D12" s="136">
        <f t="shared" si="0"/>
        <v>-100</v>
      </c>
    </row>
    <row r="13" s="116" customFormat="1" ht="18.75" customHeight="1" spans="1:4">
      <c r="A13" s="131" t="s">
        <v>672</v>
      </c>
      <c r="B13" s="132"/>
      <c r="C13" s="132"/>
      <c r="D13" s="136"/>
    </row>
    <row r="14" s="116" customFormat="1" ht="18.75" customHeight="1" spans="1:4">
      <c r="A14" s="131" t="s">
        <v>673</v>
      </c>
      <c r="B14" s="137">
        <v>5</v>
      </c>
      <c r="C14" s="137"/>
      <c r="D14" s="136">
        <f t="shared" si="0"/>
        <v>-100</v>
      </c>
    </row>
    <row r="15" s="116" customFormat="1" ht="18.75" customHeight="1" spans="1:4">
      <c r="A15" s="131" t="s">
        <v>674</v>
      </c>
      <c r="B15" s="137"/>
      <c r="C15" s="137">
        <v>260</v>
      </c>
      <c r="D15" s="136"/>
    </row>
    <row r="16" ht="18.75" customHeight="1" spans="1:4">
      <c r="A16" s="138" t="s">
        <v>675</v>
      </c>
      <c r="B16" s="137">
        <f>SUM(B5:B14)</f>
        <v>5698</v>
      </c>
      <c r="C16" s="137">
        <f>SUM(C5:C15)</f>
        <v>8160</v>
      </c>
      <c r="D16" s="136">
        <f t="shared" si="0"/>
        <v>43.2081432081432</v>
      </c>
    </row>
    <row r="17" ht="18.75" customHeight="1" spans="1:4">
      <c r="A17" s="131" t="s">
        <v>676</v>
      </c>
      <c r="B17" s="137"/>
      <c r="C17" s="137"/>
      <c r="D17" s="132"/>
    </row>
    <row r="18" ht="18.75" customHeight="1" spans="1:4">
      <c r="A18" s="131" t="s">
        <v>677</v>
      </c>
      <c r="B18" s="137"/>
      <c r="C18" s="137"/>
      <c r="D18" s="132"/>
    </row>
    <row r="19" s="68" customFormat="1" ht="18.75" customHeight="1" spans="1:4">
      <c r="A19" s="131" t="s">
        <v>678</v>
      </c>
      <c r="B19" s="139"/>
      <c r="C19" s="139">
        <v>7100</v>
      </c>
      <c r="D19" s="132"/>
    </row>
    <row r="20" ht="18.75" customHeight="1" spans="1:4">
      <c r="A20" s="131" t="s">
        <v>679</v>
      </c>
      <c r="B20" s="137"/>
      <c r="C20" s="137"/>
      <c r="D20" s="132"/>
    </row>
    <row r="21" ht="18.75" customHeight="1" spans="1:4">
      <c r="A21" s="140"/>
      <c r="B21" s="141"/>
      <c r="C21" s="141"/>
      <c r="D21" s="142"/>
    </row>
    <row r="22" s="48" customFormat="1" ht="18.75" customHeight="1" spans="1:4">
      <c r="A22" s="13" t="s">
        <v>680</v>
      </c>
      <c r="B22" s="13">
        <f>SUM(B16:B20)</f>
        <v>5698</v>
      </c>
      <c r="C22" s="13">
        <f>SUM(C16:C20)</f>
        <v>15260</v>
      </c>
      <c r="D22" s="135">
        <f>(C22-B22)/B22*100</f>
        <v>167.813267813268</v>
      </c>
    </row>
    <row r="23" ht="18.75" customHeight="1" spans="1:3">
      <c r="A23" s="68"/>
      <c r="B23" s="68"/>
      <c r="C23" s="68"/>
    </row>
    <row r="24" ht="18.75" customHeight="1"/>
  </sheetData>
  <mergeCells count="6">
    <mergeCell ref="A1:D1"/>
    <mergeCell ref="C2:D2"/>
    <mergeCell ref="A3:A4"/>
    <mergeCell ref="B3:B4"/>
    <mergeCell ref="C3:C4"/>
    <mergeCell ref="D3:D4"/>
  </mergeCells>
  <printOptions horizontalCentered="1"/>
  <pageMargins left="0.75" right="0.75" top="0.788888888888889" bottom="0.788888888888889" header="0.509027777777778" footer="0.2"/>
  <pageSetup paperSize="9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Zeros="0" workbookViewId="0">
      <selection activeCell="D5" sqref="D5"/>
    </sheetView>
  </sheetViews>
  <sheetFormatPr defaultColWidth="9" defaultRowHeight="12.75" outlineLevelCol="7"/>
  <cols>
    <col min="1" max="1" width="27.0833333333333" style="327" customWidth="1"/>
    <col min="2" max="6" width="17.8333333333333" style="327" customWidth="1"/>
    <col min="7" max="7" width="9" style="327"/>
    <col min="8" max="8" width="9.5" style="327"/>
    <col min="9" max="16384" width="9" style="327"/>
  </cols>
  <sheetData>
    <row r="1" ht="30" customHeight="1" spans="1:6">
      <c r="A1" s="32" t="s">
        <v>85</v>
      </c>
      <c r="B1" s="32"/>
      <c r="C1" s="32"/>
      <c r="D1" s="32"/>
      <c r="E1" s="32"/>
      <c r="F1" s="32"/>
    </row>
    <row r="2" s="127" customFormat="1" ht="17.25" customHeight="1" spans="1:6">
      <c r="A2" s="183" t="s">
        <v>86</v>
      </c>
      <c r="B2" s="185"/>
      <c r="C2" s="185"/>
      <c r="D2" s="185"/>
      <c r="E2" s="172" t="s">
        <v>52</v>
      </c>
      <c r="F2" s="172"/>
    </row>
    <row r="3" s="359" customFormat="1" ht="20.5" customHeight="1" spans="1:6">
      <c r="A3" s="360" t="s">
        <v>87</v>
      </c>
      <c r="B3" s="129" t="s">
        <v>88</v>
      </c>
      <c r="C3" s="129" t="s">
        <v>89</v>
      </c>
      <c r="D3" s="130" t="s">
        <v>90</v>
      </c>
      <c r="E3" s="130"/>
      <c r="F3" s="360" t="s">
        <v>59</v>
      </c>
    </row>
    <row r="4" s="359" customFormat="1" ht="20.5" customHeight="1" spans="1:6">
      <c r="A4" s="361"/>
      <c r="B4" s="130"/>
      <c r="C4" s="130"/>
      <c r="D4" s="13" t="s">
        <v>91</v>
      </c>
      <c r="E4" s="13" t="s">
        <v>61</v>
      </c>
      <c r="F4" s="361"/>
    </row>
    <row r="5" ht="19.5" customHeight="1" spans="1:8">
      <c r="A5" s="159" t="s">
        <v>92</v>
      </c>
      <c r="B5" s="147">
        <v>7487</v>
      </c>
      <c r="C5" s="147">
        <v>6899</v>
      </c>
      <c r="D5" s="136">
        <f t="shared" ref="D5:D25" si="0">(C5/B5-1)*100</f>
        <v>-7.85361292907707</v>
      </c>
      <c r="E5" s="147">
        <f>C5-B5</f>
        <v>-588</v>
      </c>
      <c r="F5" s="362"/>
      <c r="H5" s="363"/>
    </row>
    <row r="6" ht="19.5" customHeight="1" spans="1:6">
      <c r="A6" s="163" t="s">
        <v>93</v>
      </c>
      <c r="B6" s="147">
        <v>3</v>
      </c>
      <c r="C6" s="147">
        <v>3</v>
      </c>
      <c r="D6" s="136">
        <f t="shared" si="0"/>
        <v>0</v>
      </c>
      <c r="E6" s="147">
        <f t="shared" ref="E6:E24" si="1">C6-B6</f>
        <v>0</v>
      </c>
      <c r="F6" s="364"/>
    </row>
    <row r="7" ht="19.5" customHeight="1" spans="1:6">
      <c r="A7" s="163" t="s">
        <v>94</v>
      </c>
      <c r="B7" s="147">
        <v>3280</v>
      </c>
      <c r="C7" s="147">
        <v>3092</v>
      </c>
      <c r="D7" s="136">
        <f t="shared" si="0"/>
        <v>-5.73170731707318</v>
      </c>
      <c r="E7" s="147">
        <f t="shared" si="1"/>
        <v>-188</v>
      </c>
      <c r="F7" s="364"/>
    </row>
    <row r="8" ht="19.5" customHeight="1" spans="1:8">
      <c r="A8" s="163" t="s">
        <v>95</v>
      </c>
      <c r="B8" s="147">
        <v>16011</v>
      </c>
      <c r="C8" s="147">
        <v>18078</v>
      </c>
      <c r="D8" s="136">
        <f t="shared" si="0"/>
        <v>12.9098744613078</v>
      </c>
      <c r="E8" s="147">
        <f t="shared" si="1"/>
        <v>2067</v>
      </c>
      <c r="F8" s="362"/>
      <c r="H8" s="365"/>
    </row>
    <row r="9" ht="19.5" customHeight="1" spans="1:6">
      <c r="A9" s="163" t="s">
        <v>96</v>
      </c>
      <c r="B9" s="147">
        <v>3102</v>
      </c>
      <c r="C9" s="147">
        <v>3100</v>
      </c>
      <c r="D9" s="136">
        <f t="shared" si="0"/>
        <v>-0.0644745325596441</v>
      </c>
      <c r="E9" s="147">
        <f t="shared" si="1"/>
        <v>-2</v>
      </c>
      <c r="F9" s="362"/>
    </row>
    <row r="10" ht="19.5" customHeight="1" spans="1:6">
      <c r="A10" s="163" t="s">
        <v>97</v>
      </c>
      <c r="B10" s="147">
        <v>672</v>
      </c>
      <c r="C10" s="147">
        <v>675</v>
      </c>
      <c r="D10" s="136">
        <f t="shared" si="0"/>
        <v>0.446428571428581</v>
      </c>
      <c r="E10" s="147">
        <f t="shared" si="1"/>
        <v>3</v>
      </c>
      <c r="F10" s="362"/>
    </row>
    <row r="11" ht="19.5" customHeight="1" spans="1:6">
      <c r="A11" s="163" t="s">
        <v>98</v>
      </c>
      <c r="B11" s="147">
        <v>7276</v>
      </c>
      <c r="C11" s="147">
        <v>7783</v>
      </c>
      <c r="D11" s="136">
        <f t="shared" si="0"/>
        <v>6.96811434854316</v>
      </c>
      <c r="E11" s="147">
        <f t="shared" si="1"/>
        <v>507</v>
      </c>
      <c r="F11" s="362"/>
    </row>
    <row r="12" ht="19.5" customHeight="1" spans="1:6">
      <c r="A12" s="163" t="s">
        <v>99</v>
      </c>
      <c r="B12" s="147">
        <v>1804</v>
      </c>
      <c r="C12" s="147">
        <v>1756</v>
      </c>
      <c r="D12" s="136">
        <f t="shared" si="0"/>
        <v>-2.66075388026608</v>
      </c>
      <c r="E12" s="147">
        <f t="shared" si="1"/>
        <v>-48</v>
      </c>
      <c r="F12" s="362"/>
    </row>
    <row r="13" ht="19.5" customHeight="1" spans="1:6">
      <c r="A13" s="163" t="s">
        <v>100</v>
      </c>
      <c r="B13" s="147">
        <v>4920</v>
      </c>
      <c r="C13" s="147">
        <v>4664</v>
      </c>
      <c r="D13" s="136">
        <f t="shared" si="0"/>
        <v>-5.20325203252032</v>
      </c>
      <c r="E13" s="147">
        <f t="shared" si="1"/>
        <v>-256</v>
      </c>
      <c r="F13" s="366"/>
    </row>
    <row r="14" ht="19.5" customHeight="1" spans="1:6">
      <c r="A14" s="163" t="s">
        <v>101</v>
      </c>
      <c r="B14" s="147">
        <v>15047</v>
      </c>
      <c r="C14" s="147">
        <v>13635</v>
      </c>
      <c r="D14" s="136">
        <f t="shared" si="0"/>
        <v>-9.38393035156509</v>
      </c>
      <c r="E14" s="147">
        <f t="shared" si="1"/>
        <v>-1412</v>
      </c>
      <c r="F14" s="362"/>
    </row>
    <row r="15" ht="19.5" customHeight="1" spans="1:6">
      <c r="A15" s="163" t="s">
        <v>102</v>
      </c>
      <c r="B15" s="147">
        <v>5365</v>
      </c>
      <c r="C15" s="147">
        <v>6818</v>
      </c>
      <c r="D15" s="136">
        <f t="shared" si="0"/>
        <v>27.0829450139795</v>
      </c>
      <c r="E15" s="147">
        <f t="shared" si="1"/>
        <v>1453</v>
      </c>
      <c r="F15" s="362"/>
    </row>
    <row r="16" ht="19.5" customHeight="1" spans="1:6">
      <c r="A16" s="163" t="s">
        <v>103</v>
      </c>
      <c r="B16" s="147">
        <v>70</v>
      </c>
      <c r="C16" s="147">
        <v>12</v>
      </c>
      <c r="D16" s="136">
        <f t="shared" si="0"/>
        <v>-82.8571428571428</v>
      </c>
      <c r="E16" s="147">
        <f t="shared" si="1"/>
        <v>-58</v>
      </c>
      <c r="F16" s="362"/>
    </row>
    <row r="17" ht="19.5" customHeight="1" spans="1:6">
      <c r="A17" s="163" t="s">
        <v>104</v>
      </c>
      <c r="B17" s="147">
        <v>1415</v>
      </c>
      <c r="C17" s="147">
        <v>1683</v>
      </c>
      <c r="D17" s="136">
        <f t="shared" si="0"/>
        <v>18.9399293286219</v>
      </c>
      <c r="E17" s="147">
        <f t="shared" si="1"/>
        <v>268</v>
      </c>
      <c r="F17" s="362"/>
    </row>
    <row r="18" ht="19.5" customHeight="1" spans="1:6">
      <c r="A18" s="163" t="s">
        <v>105</v>
      </c>
      <c r="B18" s="147">
        <v>38</v>
      </c>
      <c r="C18" s="147">
        <v>269</v>
      </c>
      <c r="D18" s="136">
        <f t="shared" si="0"/>
        <v>607.894736842105</v>
      </c>
      <c r="E18" s="147">
        <f t="shared" si="1"/>
        <v>231</v>
      </c>
      <c r="F18" s="362"/>
    </row>
    <row r="19" ht="19.5" customHeight="1" spans="1:6">
      <c r="A19" s="163" t="s">
        <v>106</v>
      </c>
      <c r="B19" s="147">
        <v>252</v>
      </c>
      <c r="C19" s="147">
        <v>2991</v>
      </c>
      <c r="D19" s="136">
        <f t="shared" si="0"/>
        <v>1086.90476190476</v>
      </c>
      <c r="E19" s="147">
        <f t="shared" si="1"/>
        <v>2739</v>
      </c>
      <c r="F19" s="362"/>
    </row>
    <row r="20" ht="19.5" customHeight="1" spans="1:6">
      <c r="A20" s="163" t="s">
        <v>107</v>
      </c>
      <c r="B20" s="147">
        <v>188</v>
      </c>
      <c r="C20" s="147">
        <v>794</v>
      </c>
      <c r="D20" s="136">
        <f t="shared" si="0"/>
        <v>322.340425531915</v>
      </c>
      <c r="E20" s="147">
        <f t="shared" si="1"/>
        <v>606</v>
      </c>
      <c r="F20" s="362"/>
    </row>
    <row r="21" ht="19.5" customHeight="1" spans="1:6">
      <c r="A21" s="163" t="s">
        <v>108</v>
      </c>
      <c r="B21" s="147"/>
      <c r="C21" s="147"/>
      <c r="D21" s="136"/>
      <c r="E21" s="147">
        <f t="shared" si="1"/>
        <v>0</v>
      </c>
      <c r="F21" s="362"/>
    </row>
    <row r="22" ht="19.5" customHeight="1" spans="1:6">
      <c r="A22" s="163" t="s">
        <v>109</v>
      </c>
      <c r="B22" s="147">
        <v>1388</v>
      </c>
      <c r="C22" s="147">
        <v>1789</v>
      </c>
      <c r="D22" s="136"/>
      <c r="E22" s="147">
        <f t="shared" si="1"/>
        <v>401</v>
      </c>
      <c r="F22" s="362"/>
    </row>
    <row r="23" ht="19.5" customHeight="1" spans="1:6">
      <c r="A23" s="165" t="s">
        <v>110</v>
      </c>
      <c r="B23" s="147"/>
      <c r="C23" s="147">
        <v>7</v>
      </c>
      <c r="D23" s="136"/>
      <c r="E23" s="147"/>
      <c r="F23" s="362"/>
    </row>
    <row r="24" ht="19.5" customHeight="1" spans="1:6">
      <c r="A24" s="165" t="s">
        <v>111</v>
      </c>
      <c r="B24" s="147">
        <v>15</v>
      </c>
      <c r="C24" s="147">
        <v>50</v>
      </c>
      <c r="D24" s="136">
        <f t="shared" si="0"/>
        <v>233.333333333333</v>
      </c>
      <c r="E24" s="147">
        <f t="shared" si="1"/>
        <v>35</v>
      </c>
      <c r="F24" s="366"/>
    </row>
    <row r="25" ht="19.5" customHeight="1" spans="1:6">
      <c r="A25" s="13" t="s">
        <v>112</v>
      </c>
      <c r="B25" s="130">
        <f>SUM(B5:B24)</f>
        <v>68333</v>
      </c>
      <c r="C25" s="130">
        <f>SUM(C5:C24)</f>
        <v>74098</v>
      </c>
      <c r="D25" s="135">
        <f t="shared" si="0"/>
        <v>8.43662652012938</v>
      </c>
      <c r="E25" s="130">
        <f>SUM(C25-B25)</f>
        <v>5765</v>
      </c>
      <c r="F25" s="13"/>
    </row>
  </sheetData>
  <mergeCells count="7">
    <mergeCell ref="A1:F1"/>
    <mergeCell ref="E2:F2"/>
    <mergeCell ref="D3:E3"/>
    <mergeCell ref="A3:A4"/>
    <mergeCell ref="B3:B4"/>
    <mergeCell ref="C3:C4"/>
    <mergeCell ref="F3:F4"/>
  </mergeCells>
  <printOptions horizontalCentered="1"/>
  <pageMargins left="0.75" right="0.75" top="0.588888888888889" bottom="0.4" header="0.509027777777778" footer="0.2"/>
  <pageSetup paperSize="9" orientation="landscape" verticalDpi="18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E16" sqref="E16"/>
    </sheetView>
  </sheetViews>
  <sheetFormatPr defaultColWidth="9" defaultRowHeight="14.25" outlineLevelCol="1"/>
  <cols>
    <col min="1" max="1" width="68.25" customWidth="1"/>
    <col min="2" max="2" width="53.8333333333333" customWidth="1"/>
  </cols>
  <sheetData>
    <row r="1" ht="36" customHeight="1" spans="1:2">
      <c r="A1" s="32" t="s">
        <v>693</v>
      </c>
      <c r="B1" s="32"/>
    </row>
    <row r="2" s="116" customFormat="1" ht="22.5" customHeight="1" spans="1:2">
      <c r="A2" s="117" t="s">
        <v>694</v>
      </c>
      <c r="B2" s="118" t="s">
        <v>52</v>
      </c>
    </row>
    <row r="3" ht="20.25" customHeight="1" spans="1:2">
      <c r="A3" s="119" t="s">
        <v>695</v>
      </c>
      <c r="B3" s="119" t="s">
        <v>696</v>
      </c>
    </row>
    <row r="4" ht="20.25" customHeight="1" spans="1:2">
      <c r="A4" s="120" t="s">
        <v>697</v>
      </c>
      <c r="B4" s="121"/>
    </row>
    <row r="5" ht="20.25" customHeight="1" spans="1:2">
      <c r="A5" s="122" t="s">
        <v>698</v>
      </c>
      <c r="B5" s="121"/>
    </row>
    <row r="6" ht="20.25" customHeight="1" spans="1:2">
      <c r="A6" s="122" t="s">
        <v>699</v>
      </c>
      <c r="B6" s="121"/>
    </row>
    <row r="7" ht="20.25" customHeight="1" spans="1:2">
      <c r="A7" s="122" t="s">
        <v>700</v>
      </c>
      <c r="B7" s="121"/>
    </row>
    <row r="8" ht="20.25" customHeight="1" spans="1:2">
      <c r="A8" s="122" t="s">
        <v>701</v>
      </c>
      <c r="B8" s="121"/>
    </row>
    <row r="9" ht="20.25" customHeight="1" spans="1:2">
      <c r="A9" s="122" t="s">
        <v>702</v>
      </c>
      <c r="B9" s="121"/>
    </row>
    <row r="10" ht="20.25" customHeight="1" spans="1:2">
      <c r="A10" s="122" t="s">
        <v>703</v>
      </c>
      <c r="B10" s="121"/>
    </row>
    <row r="11" ht="20.25" customHeight="1" spans="1:2">
      <c r="A11" s="122" t="s">
        <v>704</v>
      </c>
      <c r="B11" s="121"/>
    </row>
    <row r="12" ht="20.25" customHeight="1" spans="1:2">
      <c r="A12" s="122" t="s">
        <v>705</v>
      </c>
      <c r="B12" s="121"/>
    </row>
    <row r="13" ht="20.25" customHeight="1" spans="1:2">
      <c r="A13" s="122" t="s">
        <v>706</v>
      </c>
      <c r="B13" s="121"/>
    </row>
    <row r="14" ht="20.25" customHeight="1" spans="1:2">
      <c r="A14" s="122" t="s">
        <v>707</v>
      </c>
      <c r="B14" s="121"/>
    </row>
    <row r="15" ht="20.25" customHeight="1" spans="1:2">
      <c r="A15" s="122" t="s">
        <v>708</v>
      </c>
      <c r="B15" s="121"/>
    </row>
    <row r="16" ht="20.25" customHeight="1" spans="1:2">
      <c r="A16" s="122" t="s">
        <v>709</v>
      </c>
      <c r="B16" s="121"/>
    </row>
    <row r="17" ht="20.25" customHeight="1" spans="1:2">
      <c r="A17" s="122" t="s">
        <v>710</v>
      </c>
      <c r="B17" s="121"/>
    </row>
    <row r="18" ht="20.25" customHeight="1" spans="1:2">
      <c r="A18" s="122" t="s">
        <v>711</v>
      </c>
      <c r="B18" s="121"/>
    </row>
    <row r="19" ht="20.25" customHeight="1" spans="1:2">
      <c r="A19" s="119" t="s">
        <v>712</v>
      </c>
      <c r="B19" s="123"/>
    </row>
    <row r="20" ht="20.25" customHeight="1" spans="1:2">
      <c r="A20" s="124"/>
      <c r="B20" s="125"/>
    </row>
    <row r="21" ht="20.25" customHeight="1" spans="1:2">
      <c r="A21" s="126" t="s">
        <v>713</v>
      </c>
      <c r="B21" s="126"/>
    </row>
    <row r="22" spans="1:2">
      <c r="A22" s="86"/>
      <c r="B22" s="86"/>
    </row>
  </sheetData>
  <mergeCells count="2">
    <mergeCell ref="A1:B1"/>
    <mergeCell ref="A21:B21"/>
  </mergeCells>
  <pageMargins left="0.75" right="0.75" top="0.638888888888889" bottom="0.979166666666667" header="0.509027777777778" footer="0.509027777777778"/>
  <pageSetup paperSize="9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Zeros="0" workbookViewId="0">
      <selection activeCell="H17" sqref="H17"/>
    </sheetView>
  </sheetViews>
  <sheetFormatPr defaultColWidth="9" defaultRowHeight="14.25" outlineLevelCol="4"/>
  <cols>
    <col min="1" max="1" width="38.875" customWidth="1"/>
    <col min="2" max="3" width="28.875" style="68" customWidth="1"/>
    <col min="4" max="4" width="28.875" customWidth="1"/>
    <col min="5" max="5" width="10.0833333333333" customWidth="1"/>
  </cols>
  <sheetData>
    <row r="1" s="86" customFormat="1" ht="32.25" customHeight="1" spans="1:5">
      <c r="A1" s="32" t="s">
        <v>714</v>
      </c>
      <c r="B1" s="32"/>
      <c r="C1" s="32"/>
      <c r="D1" s="32"/>
      <c r="E1" s="111"/>
    </row>
    <row r="2" ht="25" customHeight="1" spans="1:5">
      <c r="A2" s="89" t="s">
        <v>715</v>
      </c>
      <c r="B2" s="103"/>
      <c r="C2" s="104"/>
      <c r="D2" s="35" t="s">
        <v>641</v>
      </c>
      <c r="E2" s="91"/>
    </row>
    <row r="3" s="75" customFormat="1" ht="19" customHeight="1" spans="1:5">
      <c r="A3" s="92" t="s">
        <v>716</v>
      </c>
      <c r="B3" s="92"/>
      <c r="C3" s="92"/>
      <c r="D3" s="92"/>
      <c r="E3" s="58"/>
    </row>
    <row r="4" s="75" customFormat="1" ht="19" customHeight="1" spans="1:5">
      <c r="A4" s="93" t="s">
        <v>614</v>
      </c>
      <c r="B4" s="92" t="s">
        <v>696</v>
      </c>
      <c r="C4" s="92" t="s">
        <v>717</v>
      </c>
      <c r="D4" s="94" t="s">
        <v>718</v>
      </c>
      <c r="E4" s="58"/>
    </row>
    <row r="5" s="87" customFormat="1" ht="19" customHeight="1" spans="1:4">
      <c r="A5" s="99" t="s">
        <v>719</v>
      </c>
      <c r="B5" s="96"/>
      <c r="C5" s="97"/>
      <c r="D5" s="98"/>
    </row>
    <row r="6" s="87" customFormat="1" ht="19" customHeight="1" spans="1:4">
      <c r="A6" s="99" t="s">
        <v>720</v>
      </c>
      <c r="B6" s="105">
        <v>0</v>
      </c>
      <c r="C6" s="112">
        <v>10</v>
      </c>
      <c r="D6" s="98"/>
    </row>
    <row r="7" s="87" customFormat="1" ht="19" customHeight="1" spans="1:4">
      <c r="A7" s="106"/>
      <c r="B7" s="97"/>
      <c r="C7" s="112"/>
      <c r="D7" s="98"/>
    </row>
    <row r="8" s="87" customFormat="1" ht="19" customHeight="1" spans="1:4">
      <c r="A8" s="107"/>
      <c r="B8" s="105"/>
      <c r="C8" s="112"/>
      <c r="D8" s="98"/>
    </row>
    <row r="9" s="87" customFormat="1" ht="19" customHeight="1" spans="1:4">
      <c r="A9" s="107"/>
      <c r="B9" s="105"/>
      <c r="C9" s="112"/>
      <c r="D9" s="98"/>
    </row>
    <row r="10" s="87" customFormat="1" ht="19" customHeight="1" spans="1:4">
      <c r="A10" s="107"/>
      <c r="B10" s="105"/>
      <c r="C10" s="112"/>
      <c r="D10" s="98"/>
    </row>
    <row r="11" s="87" customFormat="1" ht="19" customHeight="1" spans="1:4">
      <c r="A11" s="107"/>
      <c r="B11" s="105"/>
      <c r="C11" s="112"/>
      <c r="D11" s="98"/>
    </row>
    <row r="12" s="87" customFormat="1" ht="19" customHeight="1" spans="1:4">
      <c r="A12" s="107"/>
      <c r="B12" s="105"/>
      <c r="C12" s="112"/>
      <c r="D12" s="98"/>
    </row>
    <row r="13" s="87" customFormat="1" ht="19" customHeight="1" spans="1:4">
      <c r="A13" s="107"/>
      <c r="B13" s="105"/>
      <c r="C13" s="112"/>
      <c r="D13" s="98"/>
    </row>
    <row r="14" s="87" customFormat="1" ht="19" customHeight="1" spans="1:4">
      <c r="A14" s="107"/>
      <c r="B14" s="105"/>
      <c r="C14" s="112"/>
      <c r="D14" s="98"/>
    </row>
    <row r="15" s="87" customFormat="1" ht="19" customHeight="1" spans="1:4">
      <c r="A15" s="107"/>
      <c r="B15" s="105"/>
      <c r="C15" s="112"/>
      <c r="D15" s="98"/>
    </row>
    <row r="16" s="87" customFormat="1" ht="19" customHeight="1" spans="1:4">
      <c r="A16" s="107"/>
      <c r="B16" s="105"/>
      <c r="C16" s="112"/>
      <c r="D16" s="98"/>
    </row>
    <row r="17" s="87" customFormat="1" ht="19" customHeight="1" spans="1:4">
      <c r="A17" s="107"/>
      <c r="B17" s="105"/>
      <c r="C17" s="112"/>
      <c r="D17" s="98"/>
    </row>
    <row r="18" s="75" customFormat="1" ht="19" customHeight="1" spans="1:4">
      <c r="A18" s="93" t="s">
        <v>657</v>
      </c>
      <c r="B18" s="108">
        <f>SUM(B5:B6)</f>
        <v>0</v>
      </c>
      <c r="C18" s="114">
        <f>SUM(C5:C6)</f>
        <v>10</v>
      </c>
      <c r="D18" s="102"/>
    </row>
    <row r="19" s="87" customFormat="1" ht="19" customHeight="1" spans="1:4">
      <c r="A19" s="107"/>
      <c r="B19" s="105"/>
      <c r="C19" s="112"/>
      <c r="D19" s="98"/>
    </row>
    <row r="20" s="87" customFormat="1" ht="19" customHeight="1" spans="1:4">
      <c r="A20" s="99" t="s">
        <v>142</v>
      </c>
      <c r="B20" s="96"/>
      <c r="C20" s="112"/>
      <c r="D20" s="98"/>
    </row>
    <row r="21" s="75" customFormat="1" ht="19" customHeight="1" spans="1:4">
      <c r="A21" s="93" t="s">
        <v>131</v>
      </c>
      <c r="B21" s="109">
        <f>SUM(B8:B20)</f>
        <v>0</v>
      </c>
      <c r="C21" s="114">
        <f>SUM(C18:C20)</f>
        <v>10</v>
      </c>
      <c r="D21" s="102"/>
    </row>
    <row r="22" s="86" customFormat="1" ht="19" customHeight="1" spans="2:3">
      <c r="B22" s="110"/>
      <c r="C22" s="115"/>
    </row>
    <row r="23" s="86" customFormat="1" ht="19" customHeight="1" spans="1:3">
      <c r="A23" s="75"/>
      <c r="B23" s="110"/>
      <c r="C23" s="110"/>
    </row>
    <row r="24" s="86" customFormat="1" spans="2:3">
      <c r="B24" s="110"/>
      <c r="C24" s="110"/>
    </row>
    <row r="25" s="86" customFormat="1" spans="2:3">
      <c r="B25" s="110"/>
      <c r="C25" s="110"/>
    </row>
    <row r="26" s="86" customFormat="1" spans="2:3">
      <c r="B26" s="110"/>
      <c r="C26" s="110"/>
    </row>
    <row r="27" s="86" customFormat="1" spans="2:3">
      <c r="B27" s="110"/>
      <c r="C27" s="110"/>
    </row>
    <row r="28" s="86" customFormat="1" spans="2:3">
      <c r="B28" s="110"/>
      <c r="C28" s="110"/>
    </row>
    <row r="29" s="86" customFormat="1" spans="2:3">
      <c r="B29" s="110"/>
      <c r="C29" s="110"/>
    </row>
    <row r="30" s="86" customFormat="1" spans="2:3">
      <c r="B30" s="110"/>
      <c r="C30" s="110"/>
    </row>
    <row r="31" s="86" customFormat="1" spans="2:3">
      <c r="B31" s="110"/>
      <c r="C31" s="110"/>
    </row>
    <row r="32" s="86" customFormat="1" spans="2:3">
      <c r="B32" s="110"/>
      <c r="C32" s="110"/>
    </row>
    <row r="33" s="86" customFormat="1" spans="2:3">
      <c r="B33" s="110"/>
      <c r="C33" s="110"/>
    </row>
    <row r="34" s="86" customFormat="1" spans="2:3">
      <c r="B34" s="110"/>
      <c r="C34" s="110"/>
    </row>
    <row r="35" s="86" customFormat="1" spans="2:3">
      <c r="B35" s="110"/>
      <c r="C35" s="110"/>
    </row>
    <row r="36" s="86" customFormat="1" spans="2:3">
      <c r="B36" s="110"/>
      <c r="C36" s="110"/>
    </row>
    <row r="37" s="86" customFormat="1" spans="2:3">
      <c r="B37" s="110"/>
      <c r="C37" s="110"/>
    </row>
    <row r="38" s="86" customFormat="1" spans="2:3">
      <c r="B38" s="110"/>
      <c r="C38" s="110"/>
    </row>
    <row r="39" s="86" customFormat="1" spans="2:3">
      <c r="B39" s="110"/>
      <c r="C39" s="110"/>
    </row>
    <row r="40" s="86" customFormat="1" spans="2:3">
      <c r="B40" s="110"/>
      <c r="C40" s="110"/>
    </row>
    <row r="41" s="86" customFormat="1" spans="2:3">
      <c r="B41" s="110"/>
      <c r="C41" s="110"/>
    </row>
    <row r="42" s="86" customFormat="1" spans="2:3">
      <c r="B42" s="110"/>
      <c r="C42" s="110"/>
    </row>
    <row r="43" s="86" customFormat="1" spans="2:3">
      <c r="B43" s="110"/>
      <c r="C43" s="110"/>
    </row>
    <row r="44" s="86" customFormat="1" spans="2:3">
      <c r="B44" s="110"/>
      <c r="C44" s="110"/>
    </row>
    <row r="45" s="86" customFormat="1" spans="2:3">
      <c r="B45" s="110"/>
      <c r="C45" s="110"/>
    </row>
    <row r="46" s="86" customFormat="1" spans="2:3">
      <c r="B46" s="110"/>
      <c r="C46" s="110"/>
    </row>
    <row r="47" s="86" customFormat="1" spans="2:3">
      <c r="B47" s="110"/>
      <c r="C47" s="110"/>
    </row>
    <row r="48" s="86" customFormat="1" spans="2:3">
      <c r="B48" s="110"/>
      <c r="C48" s="110"/>
    </row>
    <row r="49" s="86" customFormat="1" spans="2:3">
      <c r="B49" s="110"/>
      <c r="C49" s="110"/>
    </row>
    <row r="50" s="86" customFormat="1" spans="2:3">
      <c r="B50" s="110"/>
      <c r="C50" s="110"/>
    </row>
    <row r="51" s="86" customFormat="1" spans="2:3">
      <c r="B51" s="110"/>
      <c r="C51" s="110"/>
    </row>
    <row r="52" s="86" customFormat="1" spans="2:3">
      <c r="B52" s="110"/>
      <c r="C52" s="110"/>
    </row>
    <row r="53" s="86" customFormat="1" spans="2:3">
      <c r="B53" s="110"/>
      <c r="C53" s="110"/>
    </row>
    <row r="54" s="86" customFormat="1" spans="2:3">
      <c r="B54" s="110"/>
      <c r="C54" s="110"/>
    </row>
    <row r="55" s="86" customFormat="1" spans="2:3">
      <c r="B55" s="110"/>
      <c r="C55" s="110"/>
    </row>
    <row r="56" s="86" customFormat="1" spans="2:3">
      <c r="B56" s="110"/>
      <c r="C56" s="110"/>
    </row>
    <row r="57" s="86" customFormat="1" spans="2:3">
      <c r="B57" s="110"/>
      <c r="C57" s="110"/>
    </row>
    <row r="58" s="86" customFormat="1" spans="2:3">
      <c r="B58" s="110"/>
      <c r="C58" s="110"/>
    </row>
    <row r="59" s="86" customFormat="1" spans="2:3">
      <c r="B59" s="110"/>
      <c r="C59" s="110"/>
    </row>
    <row r="60" s="86" customFormat="1" spans="1:5">
      <c r="A60"/>
      <c r="B60" s="68"/>
      <c r="C60" s="68"/>
      <c r="D60"/>
      <c r="E60"/>
    </row>
  </sheetData>
  <mergeCells count="2">
    <mergeCell ref="A1:D1"/>
    <mergeCell ref="A3:D3"/>
  </mergeCells>
  <printOptions horizontalCentered="1"/>
  <pageMargins left="0.75" right="0.75" top="0.979166666666667" bottom="0.788888888888889" header="0.509027777777778" footer="0.2"/>
  <pageSetup paperSize="9" orientation="landscape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Zeros="0" workbookViewId="0">
      <selection activeCell="E21" sqref="E21"/>
    </sheetView>
  </sheetViews>
  <sheetFormatPr defaultColWidth="9" defaultRowHeight="14.25" outlineLevelCol="4"/>
  <cols>
    <col min="1" max="1" width="35.5" customWidth="1"/>
    <col min="2" max="4" width="28.25" customWidth="1"/>
    <col min="5" max="5" width="10.0833333333333" customWidth="1"/>
  </cols>
  <sheetData>
    <row r="1" s="86" customFormat="1" ht="32.25" customHeight="1" spans="1:5">
      <c r="A1" s="32" t="s">
        <v>721</v>
      </c>
      <c r="B1" s="32"/>
      <c r="C1" s="32"/>
      <c r="D1" s="32"/>
      <c r="E1" s="111"/>
    </row>
    <row r="2" ht="25" customHeight="1" spans="1:5">
      <c r="A2" s="89" t="s">
        <v>722</v>
      </c>
      <c r="B2" s="48"/>
      <c r="C2" s="48"/>
      <c r="D2" s="35" t="s">
        <v>641</v>
      </c>
      <c r="E2" s="91"/>
    </row>
    <row r="3" s="75" customFormat="1" ht="19" customHeight="1" spans="1:5">
      <c r="A3" s="92" t="s">
        <v>723</v>
      </c>
      <c r="B3" s="92"/>
      <c r="C3" s="92"/>
      <c r="D3" s="92"/>
      <c r="E3" s="58"/>
    </row>
    <row r="4" s="75" customFormat="1" ht="19" customHeight="1" spans="1:5">
      <c r="A4" s="92" t="s">
        <v>724</v>
      </c>
      <c r="B4" s="92" t="s">
        <v>696</v>
      </c>
      <c r="C4" s="92" t="s">
        <v>725</v>
      </c>
      <c r="D4" s="94" t="s">
        <v>718</v>
      </c>
      <c r="E4" s="58"/>
    </row>
    <row r="5" s="87" customFormat="1" ht="19" customHeight="1" spans="1:4">
      <c r="A5" s="95" t="s">
        <v>726</v>
      </c>
      <c r="B5" s="96"/>
      <c r="C5" s="112"/>
      <c r="D5" s="98"/>
    </row>
    <row r="6" s="87" customFormat="1" ht="19" customHeight="1" spans="1:4">
      <c r="A6" s="99" t="s">
        <v>727</v>
      </c>
      <c r="B6" s="96"/>
      <c r="C6" s="112"/>
      <c r="D6" s="98"/>
    </row>
    <row r="7" s="87" customFormat="1" ht="19" customHeight="1" spans="1:4">
      <c r="A7" s="95" t="s">
        <v>728</v>
      </c>
      <c r="B7" s="96"/>
      <c r="C7" s="112"/>
      <c r="D7" s="98"/>
    </row>
    <row r="8" s="87" customFormat="1" ht="19" customHeight="1" spans="1:4">
      <c r="A8" s="95" t="s">
        <v>729</v>
      </c>
      <c r="B8" s="96"/>
      <c r="C8" s="112"/>
      <c r="D8" s="98"/>
    </row>
    <row r="9" s="87" customFormat="1" ht="19" customHeight="1" spans="1:4">
      <c r="A9" s="95" t="s">
        <v>730</v>
      </c>
      <c r="B9" s="96"/>
      <c r="C9" s="112"/>
      <c r="D9" s="98"/>
    </row>
    <row r="10" s="87" customFormat="1" ht="19" customHeight="1" spans="1:4">
      <c r="A10" s="95" t="s">
        <v>729</v>
      </c>
      <c r="B10" s="96"/>
      <c r="C10" s="112"/>
      <c r="D10" s="98"/>
    </row>
    <row r="11" s="87" customFormat="1" ht="19" customHeight="1" spans="1:4">
      <c r="A11" s="95" t="s">
        <v>731</v>
      </c>
      <c r="B11" s="96"/>
      <c r="C11" s="112"/>
      <c r="D11" s="98"/>
    </row>
    <row r="12" s="87" customFormat="1" ht="19" customHeight="1" spans="1:4">
      <c r="A12" s="95" t="s">
        <v>729</v>
      </c>
      <c r="B12" s="96"/>
      <c r="C12" s="112">
        <v>10</v>
      </c>
      <c r="D12" s="98"/>
    </row>
    <row r="13" s="87" customFormat="1" ht="19" customHeight="1" spans="1:4">
      <c r="A13" s="95"/>
      <c r="B13" s="96"/>
      <c r="C13" s="112"/>
      <c r="D13" s="98"/>
    </row>
    <row r="14" s="87" customFormat="1" ht="19" customHeight="1" spans="1:4">
      <c r="A14" s="95"/>
      <c r="B14" s="96"/>
      <c r="C14" s="112"/>
      <c r="D14" s="98"/>
    </row>
    <row r="15" s="87" customFormat="1" ht="19" customHeight="1" spans="1:4">
      <c r="A15" s="95"/>
      <c r="B15" s="96"/>
      <c r="C15" s="112"/>
      <c r="D15" s="98"/>
    </row>
    <row r="16" s="87" customFormat="1" ht="19" customHeight="1" spans="1:4">
      <c r="A16" s="95"/>
      <c r="B16" s="96"/>
      <c r="C16" s="112"/>
      <c r="D16" s="98"/>
    </row>
    <row r="17" s="87" customFormat="1" ht="19" customHeight="1" spans="1:4">
      <c r="A17" s="99"/>
      <c r="B17" s="96"/>
      <c r="C17" s="112"/>
      <c r="D17" s="98"/>
    </row>
    <row r="18" s="75" customFormat="1" ht="19" customHeight="1" spans="1:4">
      <c r="A18" s="93" t="s">
        <v>675</v>
      </c>
      <c r="B18" s="100"/>
      <c r="C18" s="92">
        <v>10</v>
      </c>
      <c r="D18" s="102"/>
    </row>
    <row r="19" s="87" customFormat="1" ht="19" customHeight="1" spans="1:4">
      <c r="A19" s="95" t="s">
        <v>732</v>
      </c>
      <c r="B19" s="96"/>
      <c r="C19" s="112"/>
      <c r="D19" s="98"/>
    </row>
    <row r="20" s="87" customFormat="1" ht="19" customHeight="1" spans="1:4">
      <c r="A20" s="99" t="s">
        <v>733</v>
      </c>
      <c r="B20" s="96"/>
      <c r="C20" s="112"/>
      <c r="D20" s="98"/>
    </row>
    <row r="21" s="75" customFormat="1" ht="19" customHeight="1" spans="1:4">
      <c r="A21" s="93" t="s">
        <v>680</v>
      </c>
      <c r="B21" s="101"/>
      <c r="C21" s="92">
        <v>10</v>
      </c>
      <c r="D21" s="102"/>
    </row>
    <row r="22" s="86" customFormat="1" ht="19" customHeight="1" spans="3:3">
      <c r="C22" s="113"/>
    </row>
    <row r="23" s="86" customFormat="1" ht="19" customHeight="1"/>
    <row r="24" s="86" customFormat="1"/>
    <row r="25" s="86" customFormat="1"/>
    <row r="26" s="86" customFormat="1"/>
    <row r="27" s="86" customFormat="1"/>
    <row r="28" s="86" customFormat="1"/>
    <row r="29" s="86" customFormat="1"/>
    <row r="30" s="86" customFormat="1"/>
    <row r="31" s="86" customFormat="1"/>
    <row r="32" s="86" customFormat="1"/>
    <row r="33" s="86" customFormat="1"/>
    <row r="34" s="86" customFormat="1"/>
    <row r="35" s="86" customFormat="1"/>
    <row r="36" s="86" customFormat="1"/>
    <row r="37" s="86" customFormat="1"/>
    <row r="38" s="86" customFormat="1"/>
    <row r="39" s="86" customFormat="1"/>
    <row r="40" s="86" customFormat="1"/>
    <row r="41" s="86" customFormat="1"/>
    <row r="42" s="86" customFormat="1"/>
    <row r="43" s="86" customFormat="1"/>
    <row r="44" s="86" customFormat="1"/>
    <row r="45" s="86" customFormat="1"/>
    <row r="46" s="86" customFormat="1"/>
    <row r="47" s="86" customFormat="1"/>
    <row r="48" s="86" customFormat="1"/>
    <row r="49" s="86" customFormat="1"/>
    <row r="50" s="86" customFormat="1"/>
    <row r="51" s="86" customFormat="1"/>
    <row r="52" s="86" customFormat="1"/>
    <row r="53" s="86" customFormat="1"/>
    <row r="54" s="86" customFormat="1"/>
    <row r="55" s="86" customFormat="1"/>
    <row r="56" s="86" customFormat="1"/>
    <row r="57" s="86" customFormat="1"/>
    <row r="58" s="86" customFormat="1"/>
    <row r="59" s="86" customFormat="1"/>
    <row r="60" s="86" customFormat="1" spans="1:5">
      <c r="A60"/>
      <c r="B60"/>
      <c r="C60"/>
      <c r="D60"/>
      <c r="E60"/>
    </row>
  </sheetData>
  <mergeCells count="2">
    <mergeCell ref="A1:D1"/>
    <mergeCell ref="A3:D3"/>
  </mergeCells>
  <printOptions horizontalCentered="1"/>
  <pageMargins left="0.75" right="0.75" top="0.979166666666667" bottom="0.788888888888889" header="0.509027777777778" footer="0.2"/>
  <pageSetup paperSize="9" orientation="landscape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Zeros="0" workbookViewId="0">
      <selection activeCell="G14" sqref="G14"/>
    </sheetView>
  </sheetViews>
  <sheetFormatPr defaultColWidth="9" defaultRowHeight="14.25" outlineLevelCol="4"/>
  <cols>
    <col min="1" max="1" width="33.375" customWidth="1"/>
    <col min="2" max="3" width="30.5" style="68" customWidth="1"/>
    <col min="4" max="4" width="30.5" customWidth="1"/>
    <col min="5" max="5" width="10.0833333333333" customWidth="1"/>
  </cols>
  <sheetData>
    <row r="1" s="86" customFormat="1" ht="30" customHeight="1" spans="1:5">
      <c r="A1" s="32" t="s">
        <v>734</v>
      </c>
      <c r="B1" s="32"/>
      <c r="C1" s="32"/>
      <c r="D1" s="32"/>
      <c r="E1" s="88"/>
    </row>
    <row r="2" ht="24" customHeight="1" spans="1:5">
      <c r="A2" s="89" t="s">
        <v>735</v>
      </c>
      <c r="B2" s="103"/>
      <c r="C2" s="104"/>
      <c r="D2" s="90" t="s">
        <v>52</v>
      </c>
      <c r="E2" s="91"/>
    </row>
    <row r="3" s="87" customFormat="1" ht="18.25" customHeight="1" spans="1:4">
      <c r="A3" s="92" t="s">
        <v>716</v>
      </c>
      <c r="B3" s="92"/>
      <c r="C3" s="92"/>
      <c r="D3" s="92"/>
    </row>
    <row r="4" s="87" customFormat="1" ht="30.75" customHeight="1" spans="1:4">
      <c r="A4" s="93" t="s">
        <v>614</v>
      </c>
      <c r="B4" s="93" t="s">
        <v>149</v>
      </c>
      <c r="C4" s="93" t="s">
        <v>736</v>
      </c>
      <c r="D4" s="94" t="s">
        <v>737</v>
      </c>
    </row>
    <row r="5" s="87" customFormat="1" ht="18.25" customHeight="1" spans="1:4">
      <c r="A5" s="99" t="s">
        <v>719</v>
      </c>
      <c r="B5" s="96"/>
      <c r="C5" s="97"/>
      <c r="D5" s="98"/>
    </row>
    <row r="6" s="87" customFormat="1" ht="18.25" customHeight="1" spans="1:4">
      <c r="A6" s="99" t="s">
        <v>720</v>
      </c>
      <c r="B6" s="105"/>
      <c r="C6" s="97"/>
      <c r="D6" s="98"/>
    </row>
    <row r="7" s="87" customFormat="1" ht="18.25" customHeight="1" spans="1:4">
      <c r="A7" s="106"/>
      <c r="B7" s="97"/>
      <c r="C7" s="97"/>
      <c r="D7" s="98"/>
    </row>
    <row r="8" s="87" customFormat="1" ht="18.25" customHeight="1" spans="1:4">
      <c r="A8" s="107"/>
      <c r="B8" s="105"/>
      <c r="C8" s="97"/>
      <c r="D8" s="98"/>
    </row>
    <row r="9" s="87" customFormat="1" ht="18.25" customHeight="1" spans="1:4">
      <c r="A9" s="107"/>
      <c r="B9" s="105"/>
      <c r="C9" s="97"/>
      <c r="D9" s="98"/>
    </row>
    <row r="10" s="87" customFormat="1" ht="18.25" customHeight="1" spans="1:4">
      <c r="A10" s="107"/>
      <c r="B10" s="105"/>
      <c r="C10" s="97"/>
      <c r="D10" s="98"/>
    </row>
    <row r="11" s="87" customFormat="1" ht="18.25" customHeight="1" spans="1:4">
      <c r="A11" s="107"/>
      <c r="B11" s="105"/>
      <c r="C11" s="97"/>
      <c r="D11" s="98"/>
    </row>
    <row r="12" s="87" customFormat="1" ht="18.25" customHeight="1" spans="1:4">
      <c r="A12" s="107"/>
      <c r="B12" s="105"/>
      <c r="C12" s="97"/>
      <c r="D12" s="98"/>
    </row>
    <row r="13" s="87" customFormat="1" ht="18.25" customHeight="1" spans="1:4">
      <c r="A13" s="107"/>
      <c r="B13" s="105"/>
      <c r="C13" s="97"/>
      <c r="D13" s="98"/>
    </row>
    <row r="14" s="87" customFormat="1" ht="18.25" customHeight="1" spans="1:4">
      <c r="A14" s="107"/>
      <c r="B14" s="105"/>
      <c r="C14" s="97"/>
      <c r="D14" s="98"/>
    </row>
    <row r="15" s="87" customFormat="1" ht="17.25" customHeight="1" spans="1:4">
      <c r="A15" s="107"/>
      <c r="B15" s="105"/>
      <c r="C15" s="97"/>
      <c r="D15" s="98"/>
    </row>
    <row r="16" s="87" customFormat="1" ht="18.25" customHeight="1" spans="1:4">
      <c r="A16" s="107"/>
      <c r="B16" s="105"/>
      <c r="C16" s="97"/>
      <c r="D16" s="98"/>
    </row>
    <row r="17" s="87" customFormat="1" ht="18.25" customHeight="1" spans="1:4">
      <c r="A17" s="107"/>
      <c r="B17" s="105"/>
      <c r="C17" s="97"/>
      <c r="D17" s="98"/>
    </row>
    <row r="18" s="75" customFormat="1" ht="18.25" customHeight="1" spans="1:4">
      <c r="A18" s="93" t="s">
        <v>657</v>
      </c>
      <c r="B18" s="108">
        <f>SUM(B5:B6)</f>
        <v>0</v>
      </c>
      <c r="C18" s="108">
        <f>SUM(C5:C6)</f>
        <v>0</v>
      </c>
      <c r="D18" s="102"/>
    </row>
    <row r="19" s="87" customFormat="1" ht="18.25" customHeight="1" spans="1:4">
      <c r="A19" s="107"/>
      <c r="B19" s="105"/>
      <c r="C19" s="97"/>
      <c r="D19" s="98"/>
    </row>
    <row r="20" s="87" customFormat="1" ht="18.25" customHeight="1" spans="1:4">
      <c r="A20" s="99" t="s">
        <v>142</v>
      </c>
      <c r="B20" s="96"/>
      <c r="C20" s="97"/>
      <c r="D20" s="98"/>
    </row>
    <row r="21" s="75" customFormat="1" ht="18.25" customHeight="1" spans="1:4">
      <c r="A21" s="93" t="s">
        <v>131</v>
      </c>
      <c r="B21" s="109">
        <f>SUM(B8:B20)</f>
        <v>0</v>
      </c>
      <c r="C21" s="108">
        <f>SUM(C18:C20)</f>
        <v>0</v>
      </c>
      <c r="D21" s="102"/>
    </row>
    <row r="22" s="86" customFormat="1" spans="2:3">
      <c r="B22" s="110"/>
      <c r="C22" s="110"/>
    </row>
    <row r="23" s="86" customFormat="1" spans="1:3">
      <c r="A23" s="75" t="s">
        <v>738</v>
      </c>
      <c r="B23" s="110"/>
      <c r="C23" s="110"/>
    </row>
    <row r="24" s="86" customFormat="1" spans="2:3">
      <c r="B24" s="110"/>
      <c r="C24" s="110"/>
    </row>
    <row r="25" s="86" customFormat="1" spans="2:3">
      <c r="B25" s="110"/>
      <c r="C25" s="110"/>
    </row>
    <row r="26" s="86" customFormat="1" spans="2:3">
      <c r="B26" s="110"/>
      <c r="C26" s="110"/>
    </row>
    <row r="27" s="86" customFormat="1" spans="2:3">
      <c r="B27" s="110"/>
      <c r="C27" s="110"/>
    </row>
    <row r="28" s="86" customFormat="1" spans="2:3">
      <c r="B28" s="110"/>
      <c r="C28" s="110"/>
    </row>
    <row r="29" s="86" customFormat="1" spans="2:3">
      <c r="B29" s="110"/>
      <c r="C29" s="110"/>
    </row>
    <row r="30" s="86" customFormat="1" spans="2:3">
      <c r="B30" s="110"/>
      <c r="C30" s="110"/>
    </row>
    <row r="31" s="86" customFormat="1" spans="2:3">
      <c r="B31" s="110"/>
      <c r="C31" s="110"/>
    </row>
    <row r="32" s="86" customFormat="1" spans="2:3">
      <c r="B32" s="110"/>
      <c r="C32" s="110"/>
    </row>
    <row r="33" s="86" customFormat="1" spans="2:3">
      <c r="B33" s="110"/>
      <c r="C33" s="110"/>
    </row>
    <row r="34" s="86" customFormat="1" spans="2:3">
      <c r="B34" s="110"/>
      <c r="C34" s="110"/>
    </row>
    <row r="35" s="86" customFormat="1" spans="2:3">
      <c r="B35" s="110"/>
      <c r="C35" s="110"/>
    </row>
    <row r="36" s="86" customFormat="1" spans="2:3">
      <c r="B36" s="110"/>
      <c r="C36" s="110"/>
    </row>
    <row r="37" s="86" customFormat="1" spans="2:3">
      <c r="B37" s="110"/>
      <c r="C37" s="110"/>
    </row>
    <row r="38" s="86" customFormat="1" spans="2:3">
      <c r="B38" s="110"/>
      <c r="C38" s="110"/>
    </row>
    <row r="39" s="86" customFormat="1" spans="2:3">
      <c r="B39" s="110"/>
      <c r="C39" s="110"/>
    </row>
    <row r="40" s="86" customFormat="1" spans="2:3">
      <c r="B40" s="110"/>
      <c r="C40" s="110"/>
    </row>
    <row r="41" s="86" customFormat="1" spans="2:3">
      <c r="B41" s="110"/>
      <c r="C41" s="110"/>
    </row>
    <row r="42" s="86" customFormat="1" spans="2:3">
      <c r="B42" s="110"/>
      <c r="C42" s="110"/>
    </row>
    <row r="43" s="86" customFormat="1" spans="2:3">
      <c r="B43" s="110"/>
      <c r="C43" s="110"/>
    </row>
    <row r="44" s="86" customFormat="1" spans="2:3">
      <c r="B44" s="110"/>
      <c r="C44" s="110"/>
    </row>
    <row r="45" s="86" customFormat="1" spans="2:3">
      <c r="B45" s="110"/>
      <c r="C45" s="110"/>
    </row>
    <row r="46" s="86" customFormat="1" spans="2:3">
      <c r="B46" s="110"/>
      <c r="C46" s="110"/>
    </row>
    <row r="47" s="86" customFormat="1" spans="2:3">
      <c r="B47" s="110"/>
      <c r="C47" s="110"/>
    </row>
    <row r="48" s="86" customFormat="1" spans="2:3">
      <c r="B48" s="110"/>
      <c r="C48" s="110"/>
    </row>
    <row r="49" s="86" customFormat="1" spans="2:3">
      <c r="B49" s="110"/>
      <c r="C49" s="110"/>
    </row>
    <row r="50" s="86" customFormat="1" spans="2:3">
      <c r="B50" s="110"/>
      <c r="C50" s="110"/>
    </row>
    <row r="51" s="86" customFormat="1" spans="2:3">
      <c r="B51" s="110"/>
      <c r="C51" s="110"/>
    </row>
    <row r="52" s="86" customFormat="1" spans="2:3">
      <c r="B52" s="110"/>
      <c r="C52" s="110"/>
    </row>
    <row r="53" s="86" customFormat="1" spans="2:3">
      <c r="B53" s="110"/>
      <c r="C53" s="110"/>
    </row>
    <row r="54" s="86" customFormat="1" spans="2:3">
      <c r="B54" s="110"/>
      <c r="C54" s="110"/>
    </row>
    <row r="55" s="86" customFormat="1" spans="2:3">
      <c r="B55" s="110"/>
      <c r="C55" s="110"/>
    </row>
    <row r="56" s="86" customFormat="1" spans="2:3">
      <c r="B56" s="110"/>
      <c r="C56" s="110"/>
    </row>
    <row r="57" s="86" customFormat="1" spans="2:3">
      <c r="B57" s="110"/>
      <c r="C57" s="110"/>
    </row>
    <row r="58" s="86" customFormat="1" spans="2:3">
      <c r="B58" s="110"/>
      <c r="C58" s="110"/>
    </row>
    <row r="59" s="86" customFormat="1" spans="2:3">
      <c r="B59" s="110"/>
      <c r="C59" s="110"/>
    </row>
    <row r="60" s="86" customFormat="1" spans="1:5">
      <c r="A60"/>
      <c r="B60" s="68"/>
      <c r="C60" s="68"/>
      <c r="D60"/>
      <c r="E60"/>
    </row>
  </sheetData>
  <mergeCells count="2">
    <mergeCell ref="A1:D1"/>
    <mergeCell ref="A3:D3"/>
  </mergeCells>
  <printOptions horizontalCentered="1"/>
  <pageMargins left="0.75" right="0.75" top="0.979166666666667" bottom="0.788888888888889" header="0.509027777777778" footer="0.2"/>
  <pageSetup paperSize="9" orientation="landscape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showZeros="0" workbookViewId="0">
      <selection activeCell="D25" sqref="D25"/>
    </sheetView>
  </sheetViews>
  <sheetFormatPr defaultColWidth="9" defaultRowHeight="14.25" outlineLevelCol="4"/>
  <cols>
    <col min="1" max="1" width="37.75" customWidth="1"/>
    <col min="2" max="4" width="26.375" customWidth="1"/>
    <col min="5" max="5" width="10.0833333333333" customWidth="1"/>
  </cols>
  <sheetData>
    <row r="1" s="86" customFormat="1" ht="30" customHeight="1" spans="1:5">
      <c r="A1" s="32" t="s">
        <v>739</v>
      </c>
      <c r="B1" s="32"/>
      <c r="C1" s="32"/>
      <c r="D1" s="32"/>
      <c r="E1" s="88"/>
    </row>
    <row r="2" ht="24" customHeight="1" spans="1:5">
      <c r="A2" s="89" t="s">
        <v>740</v>
      </c>
      <c r="B2" s="48"/>
      <c r="C2" s="48"/>
      <c r="D2" s="90" t="s">
        <v>52</v>
      </c>
      <c r="E2" s="91"/>
    </row>
    <row r="3" s="87" customFormat="1" ht="18.25" customHeight="1" spans="1:4">
      <c r="A3" s="92" t="s">
        <v>723</v>
      </c>
      <c r="B3" s="92"/>
      <c r="C3" s="92"/>
      <c r="D3" s="92"/>
    </row>
    <row r="4" s="87" customFormat="1" ht="30.75" customHeight="1" spans="1:4">
      <c r="A4" s="92" t="s">
        <v>724</v>
      </c>
      <c r="B4" s="93" t="s">
        <v>149</v>
      </c>
      <c r="C4" s="93" t="s">
        <v>736</v>
      </c>
      <c r="D4" s="94" t="s">
        <v>737</v>
      </c>
    </row>
    <row r="5" s="87" customFormat="1" ht="18.25" customHeight="1" spans="1:4">
      <c r="A5" s="95" t="s">
        <v>726</v>
      </c>
      <c r="B5" s="96"/>
      <c r="C5" s="97"/>
      <c r="D5" s="98"/>
    </row>
    <row r="6" s="87" customFormat="1" ht="18.25" customHeight="1" spans="1:4">
      <c r="A6" s="99" t="s">
        <v>727</v>
      </c>
      <c r="B6" s="96"/>
      <c r="C6" s="97"/>
      <c r="D6" s="98"/>
    </row>
    <row r="7" s="87" customFormat="1" ht="18.25" customHeight="1" spans="1:4">
      <c r="A7" s="95" t="s">
        <v>728</v>
      </c>
      <c r="B7" s="96"/>
      <c r="C7" s="97"/>
      <c r="D7" s="98"/>
    </row>
    <row r="8" s="87" customFormat="1" ht="18.25" customHeight="1" spans="1:4">
      <c r="A8" s="95" t="s">
        <v>729</v>
      </c>
      <c r="B8" s="96"/>
      <c r="C8" s="97"/>
      <c r="D8" s="98"/>
    </row>
    <row r="9" s="87" customFormat="1" ht="18.25" customHeight="1" spans="1:4">
      <c r="A9" s="95" t="s">
        <v>730</v>
      </c>
      <c r="B9" s="96"/>
      <c r="C9" s="97"/>
      <c r="D9" s="98"/>
    </row>
    <row r="10" s="87" customFormat="1" ht="18.25" customHeight="1" spans="1:4">
      <c r="A10" s="95" t="s">
        <v>729</v>
      </c>
      <c r="B10" s="96"/>
      <c r="C10" s="97"/>
      <c r="D10" s="98"/>
    </row>
    <row r="11" s="87" customFormat="1" ht="18.25" customHeight="1" spans="1:4">
      <c r="A11" s="95" t="s">
        <v>731</v>
      </c>
      <c r="B11" s="96"/>
      <c r="C11" s="97"/>
      <c r="D11" s="98"/>
    </row>
    <row r="12" s="87" customFormat="1" ht="18.25" customHeight="1" spans="1:4">
      <c r="A12" s="95" t="s">
        <v>729</v>
      </c>
      <c r="B12" s="96"/>
      <c r="C12" s="97"/>
      <c r="D12" s="98"/>
    </row>
    <row r="13" s="87" customFormat="1" ht="18.25" customHeight="1" spans="1:4">
      <c r="A13" s="95"/>
      <c r="B13" s="96"/>
      <c r="C13" s="97"/>
      <c r="D13" s="98"/>
    </row>
    <row r="14" s="87" customFormat="1" ht="18.25" customHeight="1" spans="1:4">
      <c r="A14" s="95"/>
      <c r="B14" s="96"/>
      <c r="C14" s="97"/>
      <c r="D14" s="98"/>
    </row>
    <row r="15" s="87" customFormat="1" ht="17.25" customHeight="1" spans="1:4">
      <c r="A15" s="95"/>
      <c r="B15" s="96"/>
      <c r="C15" s="97"/>
      <c r="D15" s="98"/>
    </row>
    <row r="16" s="87" customFormat="1" ht="18.25" customHeight="1" spans="1:4">
      <c r="A16" s="95"/>
      <c r="B16" s="96"/>
      <c r="C16" s="97"/>
      <c r="D16" s="98"/>
    </row>
    <row r="17" s="87" customFormat="1" ht="18.25" customHeight="1" spans="1:4">
      <c r="A17" s="99"/>
      <c r="B17" s="96"/>
      <c r="C17" s="97"/>
      <c r="D17" s="98"/>
    </row>
    <row r="18" s="75" customFormat="1" ht="18.25" customHeight="1" spans="1:4">
      <c r="A18" s="93" t="s">
        <v>675</v>
      </c>
      <c r="B18" s="100"/>
      <c r="C18" s="101"/>
      <c r="D18" s="102"/>
    </row>
    <row r="19" s="87" customFormat="1" ht="18.25" customHeight="1" spans="1:4">
      <c r="A19" s="95" t="s">
        <v>732</v>
      </c>
      <c r="B19" s="96"/>
      <c r="C19" s="97"/>
      <c r="D19" s="98"/>
    </row>
    <row r="20" s="87" customFormat="1" ht="18.25" customHeight="1" spans="1:4">
      <c r="A20" s="99" t="s">
        <v>733</v>
      </c>
      <c r="B20" s="96"/>
      <c r="C20" s="97"/>
      <c r="D20" s="98"/>
    </row>
    <row r="21" s="75" customFormat="1" ht="18.25" customHeight="1" spans="1:4">
      <c r="A21" s="93" t="s">
        <v>680</v>
      </c>
      <c r="B21" s="101"/>
      <c r="C21" s="101"/>
      <c r="D21" s="102"/>
    </row>
    <row r="22" s="86" customFormat="1"/>
    <row r="23" s="86" customFormat="1" spans="1:1">
      <c r="A23" s="75" t="s">
        <v>738</v>
      </c>
    </row>
    <row r="24" s="86" customFormat="1"/>
    <row r="25" s="86" customFormat="1"/>
    <row r="26" s="86" customFormat="1"/>
    <row r="27" s="86" customFormat="1"/>
    <row r="28" s="86" customFormat="1"/>
    <row r="29" s="86" customFormat="1"/>
    <row r="30" s="86" customFormat="1"/>
    <row r="31" s="86" customFormat="1"/>
    <row r="32" s="86" customFormat="1"/>
    <row r="33" s="86" customFormat="1"/>
    <row r="34" s="86" customFormat="1"/>
    <row r="35" s="86" customFormat="1"/>
    <row r="36" s="86" customFormat="1"/>
    <row r="37" s="86" customFormat="1"/>
    <row r="38" s="86" customFormat="1"/>
    <row r="39" s="86" customFormat="1"/>
    <row r="40" s="86" customFormat="1"/>
    <row r="41" s="86" customFormat="1"/>
    <row r="42" s="86" customFormat="1"/>
    <row r="43" s="86" customFormat="1"/>
    <row r="44" s="86" customFormat="1"/>
    <row r="45" s="86" customFormat="1"/>
    <row r="46" s="86" customFormat="1"/>
    <row r="47" s="86" customFormat="1"/>
    <row r="48" s="86" customFormat="1"/>
    <row r="49" s="86" customFormat="1"/>
    <row r="50" s="86" customFormat="1"/>
    <row r="51" s="86" customFormat="1"/>
    <row r="52" s="86" customFormat="1"/>
    <row r="53" s="86" customFormat="1"/>
    <row r="54" s="86" customFormat="1"/>
    <row r="55" s="86" customFormat="1"/>
    <row r="56" s="86" customFormat="1"/>
    <row r="57" s="86" customFormat="1"/>
    <row r="58" s="86" customFormat="1"/>
    <row r="59" s="86" customFormat="1"/>
    <row r="60" s="86" customFormat="1" spans="1:5">
      <c r="A60"/>
      <c r="B60"/>
      <c r="C60"/>
      <c r="D60"/>
      <c r="E60"/>
    </row>
  </sheetData>
  <mergeCells count="2">
    <mergeCell ref="A1:D1"/>
    <mergeCell ref="A3:D3"/>
  </mergeCells>
  <printOptions horizontalCentered="1"/>
  <pageMargins left="0.75" right="0.75" top="0.979166666666667" bottom="0.788888888888889" header="0.509027777777778" footer="0.2"/>
  <pageSetup paperSize="9" orientation="landscape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9"/>
  <sheetViews>
    <sheetView workbookViewId="0">
      <selection activeCell="C19" sqref="C19"/>
    </sheetView>
  </sheetViews>
  <sheetFormatPr defaultColWidth="9" defaultRowHeight="14.25" outlineLevelCol="2"/>
  <cols>
    <col min="1" max="1" width="9" style="76"/>
    <col min="2" max="2" width="53.5" style="76" customWidth="1"/>
    <col min="3" max="3" width="54.75" style="76" customWidth="1"/>
    <col min="4" max="256" width="9" style="76"/>
    <col min="257" max="16384" width="9" style="2"/>
  </cols>
  <sheetData>
    <row r="2" spans="3:3">
      <c r="C2" s="77"/>
    </row>
    <row r="3" ht="27" spans="2:3">
      <c r="B3" s="78" t="s">
        <v>741</v>
      </c>
      <c r="C3" s="78"/>
    </row>
    <row r="4" ht="33.75" customHeight="1" spans="2:3">
      <c r="B4" s="79" t="s">
        <v>742</v>
      </c>
      <c r="C4" s="80" t="s">
        <v>743</v>
      </c>
    </row>
    <row r="5" ht="52.5" customHeight="1" spans="2:3">
      <c r="B5" s="81" t="s">
        <v>53</v>
      </c>
      <c r="C5" s="81" t="s">
        <v>744</v>
      </c>
    </row>
    <row r="6" ht="42.75" customHeight="1" spans="2:3">
      <c r="B6" s="82" t="s">
        <v>745</v>
      </c>
      <c r="C6" s="83"/>
    </row>
    <row r="7" spans="2:3">
      <c r="B7" s="84"/>
      <c r="C7" s="85"/>
    </row>
    <row r="8" spans="2:3">
      <c r="B8" s="14" t="s">
        <v>746</v>
      </c>
      <c r="C8" s="2"/>
    </row>
    <row r="9" spans="2:3">
      <c r="B9" s="2"/>
      <c r="C9" s="2"/>
    </row>
  </sheetData>
  <mergeCells count="1">
    <mergeCell ref="B3:C3"/>
  </mergeCells>
  <pageMargins left="0.699305555555556" right="0.699305555555556" top="0.75" bottom="0.75" header="0.3" footer="0.3"/>
  <pageSetup paperSize="9" orientation="portrait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Zeros="0" workbookViewId="0">
      <selection activeCell="G21" sqref="G21"/>
    </sheetView>
  </sheetViews>
  <sheetFormatPr defaultColWidth="9" defaultRowHeight="14.25" outlineLevelCol="3"/>
  <cols>
    <col min="1" max="1" width="43.625" customWidth="1"/>
    <col min="2" max="4" width="17.125" customWidth="1"/>
  </cols>
  <sheetData>
    <row r="1" ht="30" customHeight="1" spans="1:4">
      <c r="A1" s="32" t="s">
        <v>747</v>
      </c>
      <c r="B1" s="32"/>
      <c r="C1" s="32"/>
      <c r="D1" s="32"/>
    </row>
    <row r="2" ht="28" customHeight="1" spans="1:4">
      <c r="A2" s="47" t="s">
        <v>748</v>
      </c>
      <c r="B2" s="48"/>
      <c r="C2" s="48"/>
      <c r="D2" s="69" t="s">
        <v>52</v>
      </c>
    </row>
    <row r="3" s="58" customFormat="1" ht="23.25" customHeight="1" spans="1:4">
      <c r="A3" s="60" t="s">
        <v>724</v>
      </c>
      <c r="B3" s="60" t="s">
        <v>749</v>
      </c>
      <c r="C3" s="60" t="s">
        <v>750</v>
      </c>
      <c r="D3" s="60"/>
    </row>
    <row r="4" s="58" customFormat="1" ht="23.25" customHeight="1" spans="1:4">
      <c r="A4" s="60"/>
      <c r="B4" s="60"/>
      <c r="C4" s="60" t="s">
        <v>696</v>
      </c>
      <c r="D4" s="60" t="s">
        <v>751</v>
      </c>
    </row>
    <row r="5" ht="23.25" customHeight="1" spans="1:4">
      <c r="A5" s="61" t="s">
        <v>752</v>
      </c>
      <c r="B5" s="61"/>
      <c r="C5" s="70"/>
      <c r="D5" s="71">
        <v>2854</v>
      </c>
    </row>
    <row r="6" ht="23.25" customHeight="1" spans="1:4">
      <c r="A6" s="61" t="s">
        <v>753</v>
      </c>
      <c r="B6" s="61"/>
      <c r="C6" s="70"/>
      <c r="D6" s="70"/>
    </row>
    <row r="7" ht="23.25" customHeight="1" spans="1:4">
      <c r="A7" s="61" t="s">
        <v>754</v>
      </c>
      <c r="B7" s="61"/>
      <c r="C7" s="70"/>
      <c r="D7" s="70"/>
    </row>
    <row r="8" s="68" customFormat="1" ht="23.25" customHeight="1" spans="1:4">
      <c r="A8" s="61" t="s">
        <v>755</v>
      </c>
      <c r="B8" s="61"/>
      <c r="C8" s="70"/>
      <c r="D8" s="70"/>
    </row>
    <row r="9" ht="23.25" customHeight="1" spans="1:4">
      <c r="A9" s="61" t="s">
        <v>756</v>
      </c>
      <c r="B9" s="61"/>
      <c r="C9" s="70"/>
      <c r="D9" s="70"/>
    </row>
    <row r="10" ht="23.25" customHeight="1" spans="1:4">
      <c r="A10" s="66" t="s">
        <v>757</v>
      </c>
      <c r="B10" s="61"/>
      <c r="C10" s="70"/>
      <c r="D10" s="70"/>
    </row>
    <row r="11" ht="23.25" customHeight="1" spans="1:4">
      <c r="A11" s="61" t="s">
        <v>758</v>
      </c>
      <c r="B11" s="61"/>
      <c r="C11" s="70"/>
      <c r="D11" s="70"/>
    </row>
    <row r="12" ht="23.25" customHeight="1" spans="1:4">
      <c r="A12" s="61" t="s">
        <v>759</v>
      </c>
      <c r="B12" s="61"/>
      <c r="C12" s="61"/>
      <c r="D12" s="61"/>
    </row>
    <row r="13" s="68" customFormat="1" ht="23.25" customHeight="1" spans="1:4">
      <c r="A13" s="60" t="s">
        <v>760</v>
      </c>
      <c r="B13" s="70">
        <f>SUM(B5:B12)</f>
        <v>0</v>
      </c>
      <c r="C13" s="70">
        <f>SUM(C5:C12)</f>
        <v>0</v>
      </c>
      <c r="D13" s="67">
        <f>SUM(D5:D12)</f>
        <v>2854</v>
      </c>
    </row>
    <row r="14" spans="1:1">
      <c r="A14" s="75"/>
    </row>
  </sheetData>
  <mergeCells count="4">
    <mergeCell ref="A1:D1"/>
    <mergeCell ref="C3:D3"/>
    <mergeCell ref="A3:A4"/>
    <mergeCell ref="B3:B4"/>
  </mergeCells>
  <printOptions horizontalCentered="1"/>
  <pageMargins left="0.55" right="0.55" top="0.979166666666667" bottom="0.788888888888889" header="0.509027777777778" footer="0.2"/>
  <pageSetup paperSize="9" orientation="landscape" horizontalDpi="180" verticalDpi="18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Zeros="0" workbookViewId="0">
      <selection activeCell="E19" sqref="E19"/>
    </sheetView>
  </sheetViews>
  <sheetFormatPr defaultColWidth="9" defaultRowHeight="14.25" outlineLevelCol="6"/>
  <cols>
    <col min="1" max="1" width="41.5" customWidth="1"/>
    <col min="2" max="4" width="17.125" customWidth="1"/>
    <col min="5" max="7" width="18.25" customWidth="1"/>
  </cols>
  <sheetData>
    <row r="1" ht="30" customHeight="1" spans="1:7">
      <c r="A1" s="32" t="s">
        <v>761</v>
      </c>
      <c r="B1" s="32"/>
      <c r="C1" s="32"/>
      <c r="D1" s="32"/>
      <c r="E1" s="32"/>
      <c r="F1" s="32"/>
      <c r="G1" s="32"/>
    </row>
    <row r="2" ht="28" customHeight="1" spans="1:7">
      <c r="A2" s="47" t="s">
        <v>762</v>
      </c>
      <c r="B2" s="48"/>
      <c r="C2" s="48"/>
      <c r="D2" s="69"/>
      <c r="E2" s="36"/>
      <c r="G2" s="69" t="s">
        <v>52</v>
      </c>
    </row>
    <row r="3" s="58" customFormat="1" ht="23.25" customHeight="1" spans="1:7">
      <c r="A3" s="60" t="s">
        <v>724</v>
      </c>
      <c r="B3" s="60" t="s">
        <v>749</v>
      </c>
      <c r="C3" s="60" t="s">
        <v>750</v>
      </c>
      <c r="D3" s="60"/>
      <c r="E3" s="60" t="s">
        <v>763</v>
      </c>
      <c r="F3" s="60"/>
      <c r="G3" s="60" t="s">
        <v>764</v>
      </c>
    </row>
    <row r="4" s="58" customFormat="1" ht="23.25" customHeight="1" spans="1:7">
      <c r="A4" s="60"/>
      <c r="B4" s="60"/>
      <c r="C4" s="60" t="s">
        <v>696</v>
      </c>
      <c r="D4" s="60" t="s">
        <v>751</v>
      </c>
      <c r="E4" s="60" t="s">
        <v>696</v>
      </c>
      <c r="F4" s="60" t="s">
        <v>751</v>
      </c>
      <c r="G4" s="60"/>
    </row>
    <row r="5" ht="23.25" customHeight="1" spans="1:7">
      <c r="A5" s="61" t="s">
        <v>752</v>
      </c>
      <c r="B5" s="61"/>
      <c r="C5" s="70"/>
      <c r="D5" s="71">
        <v>2854</v>
      </c>
      <c r="E5" s="72"/>
      <c r="F5" s="73">
        <v>2149</v>
      </c>
      <c r="G5" s="62">
        <v>705</v>
      </c>
    </row>
    <row r="6" ht="23.25" customHeight="1" spans="1:7">
      <c r="A6" s="61" t="s">
        <v>753</v>
      </c>
      <c r="B6" s="61"/>
      <c r="C6" s="70"/>
      <c r="D6" s="70"/>
      <c r="E6" s="70"/>
      <c r="F6" s="70"/>
      <c r="G6" s="61"/>
    </row>
    <row r="7" ht="23.25" customHeight="1" spans="1:7">
      <c r="A7" s="61" t="s">
        <v>754</v>
      </c>
      <c r="B7" s="61"/>
      <c r="C7" s="70"/>
      <c r="D7" s="70"/>
      <c r="E7" s="70"/>
      <c r="F7" s="70"/>
      <c r="G7" s="61"/>
    </row>
    <row r="8" s="68" customFormat="1" ht="23.25" customHeight="1" spans="1:7">
      <c r="A8" s="61" t="s">
        <v>755</v>
      </c>
      <c r="B8" s="61"/>
      <c r="C8" s="70"/>
      <c r="D8" s="70"/>
      <c r="E8" s="70"/>
      <c r="F8" s="70"/>
      <c r="G8" s="61"/>
    </row>
    <row r="9" ht="23.25" customHeight="1" spans="1:7">
      <c r="A9" s="61" t="s">
        <v>756</v>
      </c>
      <c r="B9" s="61"/>
      <c r="C9" s="70"/>
      <c r="D9" s="70"/>
      <c r="E9" s="70"/>
      <c r="F9" s="70"/>
      <c r="G9" s="61"/>
    </row>
    <row r="10" ht="23.25" customHeight="1" spans="1:7">
      <c r="A10" s="66" t="s">
        <v>757</v>
      </c>
      <c r="B10" s="61"/>
      <c r="C10" s="70"/>
      <c r="D10" s="70"/>
      <c r="E10" s="70"/>
      <c r="F10" s="70"/>
      <c r="G10" s="70"/>
    </row>
    <row r="11" ht="23.25" customHeight="1" spans="1:7">
      <c r="A11" s="61" t="s">
        <v>758</v>
      </c>
      <c r="B11" s="61"/>
      <c r="C11" s="70"/>
      <c r="D11" s="70"/>
      <c r="E11" s="70"/>
      <c r="F11" s="70"/>
      <c r="G11" s="66"/>
    </row>
    <row r="12" ht="23.25" customHeight="1" spans="1:7">
      <c r="A12" s="61" t="s">
        <v>759</v>
      </c>
      <c r="B12" s="61"/>
      <c r="C12" s="61"/>
      <c r="D12" s="61"/>
      <c r="E12" s="61"/>
      <c r="F12" s="61"/>
      <c r="G12" s="66"/>
    </row>
    <row r="13" s="68" customFormat="1" ht="23.25" customHeight="1" spans="1:7">
      <c r="A13" s="60" t="s">
        <v>760</v>
      </c>
      <c r="B13" s="70">
        <f>SUM(B5:B12)</f>
        <v>0</v>
      </c>
      <c r="C13" s="70">
        <f>SUM(C5:C12)</f>
        <v>0</v>
      </c>
      <c r="D13" s="67">
        <f>SUM(D5:D12)</f>
        <v>2854</v>
      </c>
      <c r="E13" s="64">
        <f>SUM(E5:E12)</f>
        <v>0</v>
      </c>
      <c r="F13" s="67">
        <f>SUM(F5:F12)</f>
        <v>2149</v>
      </c>
      <c r="G13" s="74">
        <f>G5</f>
        <v>705</v>
      </c>
    </row>
    <row r="14" spans="1:1">
      <c r="A14" s="75"/>
    </row>
  </sheetData>
  <mergeCells count="6">
    <mergeCell ref="A1:G1"/>
    <mergeCell ref="C3:D3"/>
    <mergeCell ref="E3:F3"/>
    <mergeCell ref="A3:A4"/>
    <mergeCell ref="B3:B4"/>
    <mergeCell ref="G3:G4"/>
  </mergeCells>
  <printOptions horizontalCentered="1"/>
  <pageMargins left="0.55" right="0.55" top="0.979166666666667" bottom="0.788888888888889" header="0.509027777777778" footer="0.2"/>
  <pageSetup paperSize="9" orientation="landscape" horizontalDpi="180" verticalDpi="18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Zeros="0" workbookViewId="0">
      <selection activeCell="H20" sqref="H20"/>
    </sheetView>
  </sheetViews>
  <sheetFormatPr defaultColWidth="9" defaultRowHeight="14.25" outlineLevelCol="5"/>
  <cols>
    <col min="1" max="1" width="41.5" customWidth="1"/>
    <col min="2" max="3" width="27.375" customWidth="1"/>
  </cols>
  <sheetData>
    <row r="1" ht="30" customHeight="1" spans="1:3">
      <c r="A1" s="32" t="s">
        <v>765</v>
      </c>
      <c r="B1" s="32"/>
      <c r="C1" s="32"/>
    </row>
    <row r="2" ht="30" customHeight="1" spans="1:3">
      <c r="A2" s="47" t="s">
        <v>766</v>
      </c>
      <c r="B2" s="48"/>
      <c r="C2" s="59" t="s">
        <v>52</v>
      </c>
    </row>
    <row r="3" s="58" customFormat="1" ht="21" customHeight="1" spans="1:3">
      <c r="A3" s="60" t="s">
        <v>724</v>
      </c>
      <c r="B3" s="60" t="s">
        <v>749</v>
      </c>
      <c r="C3" s="60" t="s">
        <v>767</v>
      </c>
    </row>
    <row r="4" s="58" customFormat="1" ht="21" customHeight="1" spans="1:3">
      <c r="A4" s="60"/>
      <c r="B4" s="60"/>
      <c r="C4" s="60"/>
    </row>
    <row r="5" ht="21" customHeight="1" spans="1:5">
      <c r="A5" s="61" t="s">
        <v>752</v>
      </c>
      <c r="B5" s="62">
        <v>705</v>
      </c>
      <c r="C5" s="63">
        <v>3088</v>
      </c>
      <c r="E5" s="65"/>
    </row>
    <row r="6" ht="21" customHeight="1" spans="1:3">
      <c r="A6" s="61" t="s">
        <v>768</v>
      </c>
      <c r="B6" s="62"/>
      <c r="C6" s="64"/>
    </row>
    <row r="7" ht="21" customHeight="1" spans="1:3">
      <c r="A7" s="61" t="s">
        <v>754</v>
      </c>
      <c r="B7" s="62"/>
      <c r="C7" s="64"/>
    </row>
    <row r="8" ht="21" customHeight="1" spans="1:3">
      <c r="A8" s="61" t="s">
        <v>755</v>
      </c>
      <c r="B8" s="62"/>
      <c r="C8" s="64"/>
    </row>
    <row r="9" ht="21" customHeight="1" spans="1:6">
      <c r="A9" s="61" t="s">
        <v>756</v>
      </c>
      <c r="B9" s="62"/>
      <c r="C9" s="64"/>
      <c r="F9" t="s">
        <v>769</v>
      </c>
    </row>
    <row r="10" ht="21" customHeight="1" spans="1:3">
      <c r="A10" s="66" t="s">
        <v>757</v>
      </c>
      <c r="B10" s="62"/>
      <c r="C10" s="64"/>
    </row>
    <row r="11" ht="21" customHeight="1" spans="1:3">
      <c r="A11" s="61" t="s">
        <v>758</v>
      </c>
      <c r="B11" s="62"/>
      <c r="C11" s="64"/>
    </row>
    <row r="12" ht="21" customHeight="1" spans="1:3">
      <c r="A12" s="61" t="s">
        <v>759</v>
      </c>
      <c r="B12" s="62"/>
      <c r="C12" s="62"/>
    </row>
    <row r="13" ht="21" customHeight="1" spans="1:3">
      <c r="A13" s="60" t="s">
        <v>760</v>
      </c>
      <c r="B13" s="67">
        <f>SUM(B5:B12)</f>
        <v>705</v>
      </c>
      <c r="C13" s="67">
        <f>SUM(C5:C12)</f>
        <v>3088</v>
      </c>
    </row>
  </sheetData>
  <mergeCells count="4">
    <mergeCell ref="A1:C1"/>
    <mergeCell ref="A3:A4"/>
    <mergeCell ref="B3:B4"/>
    <mergeCell ref="C3:C4"/>
  </mergeCells>
  <printOptions horizontalCentered="1"/>
  <pageMargins left="0.55" right="0.55" top="0.979166666666667" bottom="0.788888888888889" header="0.509027777777778" footer="0.2"/>
  <pageSetup paperSize="9" orientation="landscape" horizontalDpi="180" verticalDpi="18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Zeros="0" workbookViewId="0">
      <selection activeCell="D24" sqref="D24"/>
    </sheetView>
  </sheetViews>
  <sheetFormatPr defaultColWidth="9" defaultRowHeight="14.25" outlineLevelCol="7"/>
  <cols>
    <col min="1" max="1" width="40" customWidth="1"/>
    <col min="2" max="3" width="27.375" customWidth="1"/>
    <col min="4" max="5" width="26.875" customWidth="1"/>
  </cols>
  <sheetData>
    <row r="1" ht="30" customHeight="1" spans="1:5">
      <c r="A1" s="32" t="s">
        <v>770</v>
      </c>
      <c r="B1" s="32"/>
      <c r="C1" s="32"/>
      <c r="D1" s="32"/>
      <c r="E1" s="32"/>
    </row>
    <row r="2" ht="30" customHeight="1" spans="1:5">
      <c r="A2" s="47" t="s">
        <v>771</v>
      </c>
      <c r="B2" s="48"/>
      <c r="C2" s="59"/>
      <c r="D2" s="36"/>
      <c r="E2" s="59" t="s">
        <v>52</v>
      </c>
    </row>
    <row r="3" s="58" customFormat="1" ht="21" customHeight="1" spans="1:5">
      <c r="A3" s="60" t="s">
        <v>724</v>
      </c>
      <c r="B3" s="60" t="s">
        <v>749</v>
      </c>
      <c r="C3" s="60" t="s">
        <v>767</v>
      </c>
      <c r="D3" s="60" t="s">
        <v>772</v>
      </c>
      <c r="E3" s="60" t="s">
        <v>764</v>
      </c>
    </row>
    <row r="4" s="58" customFormat="1" ht="21" customHeight="1" spans="1:5">
      <c r="A4" s="60"/>
      <c r="B4" s="60"/>
      <c r="C4" s="60"/>
      <c r="D4" s="60"/>
      <c r="E4" s="60"/>
    </row>
    <row r="5" ht="21" customHeight="1" spans="1:7">
      <c r="A5" s="61" t="s">
        <v>752</v>
      </c>
      <c r="B5" s="62">
        <v>705</v>
      </c>
      <c r="C5" s="63">
        <v>3088</v>
      </c>
      <c r="D5" s="63">
        <v>2338</v>
      </c>
      <c r="E5" s="64">
        <v>1455</v>
      </c>
      <c r="G5" s="65"/>
    </row>
    <row r="6" ht="21" customHeight="1" spans="1:5">
      <c r="A6" s="61" t="s">
        <v>768</v>
      </c>
      <c r="B6" s="62"/>
      <c r="C6" s="64"/>
      <c r="D6" s="64"/>
      <c r="E6" s="64"/>
    </row>
    <row r="7" ht="21" customHeight="1" spans="1:5">
      <c r="A7" s="61" t="s">
        <v>754</v>
      </c>
      <c r="B7" s="62"/>
      <c r="C7" s="64"/>
      <c r="D7" s="64"/>
      <c r="E7" s="64"/>
    </row>
    <row r="8" ht="21" customHeight="1" spans="1:5">
      <c r="A8" s="61" t="s">
        <v>755</v>
      </c>
      <c r="B8" s="62"/>
      <c r="C8" s="64"/>
      <c r="D8" s="64"/>
      <c r="E8" s="64"/>
    </row>
    <row r="9" ht="21" customHeight="1" spans="1:8">
      <c r="A9" s="61" t="s">
        <v>756</v>
      </c>
      <c r="B9" s="62"/>
      <c r="C9" s="64"/>
      <c r="D9" s="64"/>
      <c r="E9" s="64"/>
      <c r="H9" t="s">
        <v>769</v>
      </c>
    </row>
    <row r="10" ht="21" customHeight="1" spans="1:5">
      <c r="A10" s="66" t="s">
        <v>757</v>
      </c>
      <c r="B10" s="62"/>
      <c r="C10" s="64"/>
      <c r="D10" s="64"/>
      <c r="E10" s="64"/>
    </row>
    <row r="11" ht="21" customHeight="1" spans="1:5">
      <c r="A11" s="61" t="s">
        <v>758</v>
      </c>
      <c r="B11" s="62"/>
      <c r="C11" s="64"/>
      <c r="D11" s="64"/>
      <c r="E11" s="64"/>
    </row>
    <row r="12" ht="21" customHeight="1" spans="1:5">
      <c r="A12" s="61" t="s">
        <v>759</v>
      </c>
      <c r="B12" s="62"/>
      <c r="C12" s="62"/>
      <c r="D12" s="62"/>
      <c r="E12" s="64"/>
    </row>
    <row r="13" ht="21" customHeight="1" spans="1:5">
      <c r="A13" s="60" t="s">
        <v>760</v>
      </c>
      <c r="B13" s="67">
        <f>SUM(B5:B12)</f>
        <v>705</v>
      </c>
      <c r="C13" s="67">
        <f>SUM(C5:C12)</f>
        <v>3088</v>
      </c>
      <c r="D13" s="67">
        <f>SUM(D5:D12)</f>
        <v>2338</v>
      </c>
      <c r="E13" s="67">
        <f>E5</f>
        <v>1455</v>
      </c>
    </row>
  </sheetData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55" right="0.55" top="0.979166666666667" bottom="0.788888888888889" header="0.509027777777778" footer="0.2"/>
  <pageSetup paperSize="9" orientation="landscape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Zeros="0" workbookViewId="0">
      <selection activeCell="K7" sqref="K7"/>
    </sheetView>
  </sheetViews>
  <sheetFormatPr defaultColWidth="9" defaultRowHeight="12.75"/>
  <cols>
    <col min="1" max="1" width="31.5" style="327" customWidth="1"/>
    <col min="2" max="2" width="11.3333333333333" style="327" customWidth="1"/>
    <col min="3" max="3" width="10.75" style="327" customWidth="1"/>
    <col min="4" max="4" width="11.3333333333333" style="367" customWidth="1"/>
    <col min="5" max="5" width="12.3333333333333" style="327" customWidth="1"/>
    <col min="6" max="9" width="11.3333333333333" style="327" customWidth="1"/>
    <col min="10" max="10" width="5.58333333333333" style="327" customWidth="1"/>
    <col min="11" max="16384" width="9" style="327"/>
  </cols>
  <sheetData>
    <row r="1" ht="24" customHeight="1" spans="1:9">
      <c r="A1" s="32" t="s">
        <v>113</v>
      </c>
      <c r="B1" s="368"/>
      <c r="C1" s="32"/>
      <c r="D1" s="32"/>
      <c r="E1" s="32"/>
      <c r="F1" s="32"/>
      <c r="G1" s="32"/>
      <c r="H1" s="32"/>
      <c r="I1" s="32"/>
    </row>
    <row r="2" ht="18" customHeight="1" spans="1:9">
      <c r="A2" s="183" t="s">
        <v>114</v>
      </c>
      <c r="B2" s="185"/>
      <c r="C2" s="185"/>
      <c r="D2" s="185"/>
      <c r="E2" s="185"/>
      <c r="F2" s="185"/>
      <c r="G2" s="369"/>
      <c r="H2" s="172" t="s">
        <v>52</v>
      </c>
      <c r="I2" s="172"/>
    </row>
    <row r="3" s="127" customFormat="1" ht="24" customHeight="1" spans="1:9">
      <c r="A3" s="158" t="s">
        <v>53</v>
      </c>
      <c r="B3" s="370" t="s">
        <v>54</v>
      </c>
      <c r="C3" s="370" t="s">
        <v>55</v>
      </c>
      <c r="D3" s="370" t="s">
        <v>56</v>
      </c>
      <c r="E3" s="147" t="s">
        <v>57</v>
      </c>
      <c r="F3" s="147"/>
      <c r="G3" s="147" t="s">
        <v>58</v>
      </c>
      <c r="H3" s="147"/>
      <c r="I3" s="158" t="s">
        <v>59</v>
      </c>
    </row>
    <row r="4" s="127" customFormat="1" ht="23" customHeight="1" spans="1:9">
      <c r="A4" s="158"/>
      <c r="B4" s="370"/>
      <c r="C4" s="147"/>
      <c r="D4" s="147"/>
      <c r="E4" s="364" t="s">
        <v>60</v>
      </c>
      <c r="F4" s="158" t="s">
        <v>61</v>
      </c>
      <c r="G4" s="158" t="s">
        <v>62</v>
      </c>
      <c r="H4" s="158" t="s">
        <v>61</v>
      </c>
      <c r="I4" s="158"/>
    </row>
    <row r="5" s="149" customFormat="1" ht="19" customHeight="1" spans="1:9">
      <c r="A5" s="371" t="s">
        <v>63</v>
      </c>
      <c r="B5" s="130">
        <f>SUM(B6:B18)</f>
        <v>16997</v>
      </c>
      <c r="C5" s="130">
        <f>SUM(C6:C18)</f>
        <v>18250</v>
      </c>
      <c r="D5" s="130">
        <f>SUM(D6:D18)</f>
        <v>17740</v>
      </c>
      <c r="E5" s="135">
        <f t="shared" ref="E5:E9" si="0">SUM(D5/C5*100)</f>
        <v>97.2054794520548</v>
      </c>
      <c r="F5" s="130">
        <f t="shared" ref="F5:F26" si="1">D5-C5</f>
        <v>-510</v>
      </c>
      <c r="G5" s="135">
        <f t="shared" ref="G5:G9" si="2">(D5-B5)/B5%</f>
        <v>4.37135965170324</v>
      </c>
      <c r="H5" s="130">
        <f t="shared" ref="H5:H26" si="3">D5-B5</f>
        <v>743</v>
      </c>
      <c r="I5" s="13"/>
    </row>
    <row r="6" ht="18.75" customHeight="1" spans="1:9">
      <c r="A6" s="159" t="s">
        <v>64</v>
      </c>
      <c r="B6" s="147">
        <v>2183</v>
      </c>
      <c r="C6" s="147">
        <v>8990</v>
      </c>
      <c r="D6" s="158">
        <v>4228</v>
      </c>
      <c r="E6" s="136">
        <f t="shared" si="0"/>
        <v>47.0300333704116</v>
      </c>
      <c r="F6" s="147">
        <f t="shared" si="1"/>
        <v>-4762</v>
      </c>
      <c r="G6" s="136">
        <f t="shared" si="2"/>
        <v>93.6784241868988</v>
      </c>
      <c r="H6" s="147">
        <f t="shared" si="3"/>
        <v>2045</v>
      </c>
      <c r="I6" s="158"/>
    </row>
    <row r="7" ht="18.75" customHeight="1" spans="1:9">
      <c r="A7" s="339" t="s">
        <v>65</v>
      </c>
      <c r="B7" s="147">
        <v>4060</v>
      </c>
      <c r="C7" s="147"/>
      <c r="D7" s="158">
        <v>694</v>
      </c>
      <c r="E7" s="136" t="e">
        <f t="shared" si="0"/>
        <v>#DIV/0!</v>
      </c>
      <c r="F7" s="147">
        <f t="shared" si="1"/>
        <v>694</v>
      </c>
      <c r="G7" s="136">
        <f t="shared" si="2"/>
        <v>-82.9064039408867</v>
      </c>
      <c r="H7" s="147">
        <f t="shared" si="3"/>
        <v>-3366</v>
      </c>
      <c r="I7" s="158"/>
    </row>
    <row r="8" ht="18.75" customHeight="1" spans="1:9">
      <c r="A8" s="159" t="s">
        <v>66</v>
      </c>
      <c r="B8" s="147">
        <v>778</v>
      </c>
      <c r="C8" s="147">
        <v>1320</v>
      </c>
      <c r="D8" s="158">
        <v>791</v>
      </c>
      <c r="E8" s="136">
        <f t="shared" si="0"/>
        <v>59.9242424242424</v>
      </c>
      <c r="F8" s="147">
        <f t="shared" si="1"/>
        <v>-529</v>
      </c>
      <c r="G8" s="136">
        <f t="shared" si="2"/>
        <v>1.67095115681234</v>
      </c>
      <c r="H8" s="147">
        <f t="shared" si="3"/>
        <v>13</v>
      </c>
      <c r="I8" s="158"/>
    </row>
    <row r="9" ht="18.75" customHeight="1" spans="1:9">
      <c r="A9" s="159" t="s">
        <v>67</v>
      </c>
      <c r="B9" s="147">
        <v>585</v>
      </c>
      <c r="C9" s="147">
        <v>600</v>
      </c>
      <c r="D9" s="158">
        <v>689</v>
      </c>
      <c r="E9" s="136">
        <f t="shared" si="0"/>
        <v>114.833333333333</v>
      </c>
      <c r="F9" s="147">
        <f t="shared" si="1"/>
        <v>89</v>
      </c>
      <c r="G9" s="136">
        <f t="shared" si="2"/>
        <v>17.7777777777778</v>
      </c>
      <c r="H9" s="147">
        <f t="shared" si="3"/>
        <v>104</v>
      </c>
      <c r="I9" s="158"/>
    </row>
    <row r="10" ht="18.75" customHeight="1" spans="1:9">
      <c r="A10" s="339" t="s">
        <v>68</v>
      </c>
      <c r="B10" s="147"/>
      <c r="C10" s="147"/>
      <c r="D10" s="158"/>
      <c r="E10" s="136"/>
      <c r="F10" s="147">
        <f t="shared" si="1"/>
        <v>0</v>
      </c>
      <c r="G10" s="136"/>
      <c r="H10" s="147">
        <f t="shared" si="3"/>
        <v>0</v>
      </c>
      <c r="I10" s="158"/>
    </row>
    <row r="11" ht="18.75" customHeight="1" spans="1:9">
      <c r="A11" s="159" t="s">
        <v>69</v>
      </c>
      <c r="B11" s="147">
        <v>310</v>
      </c>
      <c r="C11" s="147">
        <v>370</v>
      </c>
      <c r="D11" s="158">
        <v>478</v>
      </c>
      <c r="E11" s="136">
        <f t="shared" ref="E11:E22" si="4">SUM(D11/C11*100)</f>
        <v>129.189189189189</v>
      </c>
      <c r="F11" s="147">
        <f t="shared" si="1"/>
        <v>108</v>
      </c>
      <c r="G11" s="136">
        <f t="shared" ref="G11:G22" si="5">(D11-B11)/B11%</f>
        <v>54.1935483870968</v>
      </c>
      <c r="H11" s="147">
        <f t="shared" si="3"/>
        <v>168</v>
      </c>
      <c r="I11" s="158"/>
    </row>
    <row r="12" ht="18.75" customHeight="1" spans="1:9">
      <c r="A12" s="159" t="s">
        <v>70</v>
      </c>
      <c r="B12" s="147">
        <v>333</v>
      </c>
      <c r="C12" s="147">
        <v>400</v>
      </c>
      <c r="D12" s="158">
        <v>322</v>
      </c>
      <c r="E12" s="136">
        <f t="shared" si="4"/>
        <v>80.5</v>
      </c>
      <c r="F12" s="147">
        <f t="shared" si="1"/>
        <v>-78</v>
      </c>
      <c r="G12" s="136">
        <f t="shared" si="5"/>
        <v>-3.3033033033033</v>
      </c>
      <c r="H12" s="147">
        <f t="shared" si="3"/>
        <v>-11</v>
      </c>
      <c r="I12" s="158"/>
    </row>
    <row r="13" s="149" customFormat="1" ht="18.75" customHeight="1" spans="1:9">
      <c r="A13" s="159" t="s">
        <v>71</v>
      </c>
      <c r="B13" s="147">
        <v>338</v>
      </c>
      <c r="C13" s="147">
        <v>400</v>
      </c>
      <c r="D13" s="158">
        <v>482</v>
      </c>
      <c r="E13" s="136">
        <f t="shared" si="4"/>
        <v>120.5</v>
      </c>
      <c r="F13" s="147">
        <f t="shared" si="1"/>
        <v>82</v>
      </c>
      <c r="G13" s="136">
        <f t="shared" si="5"/>
        <v>42.603550295858</v>
      </c>
      <c r="H13" s="147">
        <f t="shared" si="3"/>
        <v>144</v>
      </c>
      <c r="I13" s="158"/>
    </row>
    <row r="14" ht="18.75" customHeight="1" spans="1:9">
      <c r="A14" s="159" t="s">
        <v>72</v>
      </c>
      <c r="B14" s="147">
        <v>1371</v>
      </c>
      <c r="C14" s="147">
        <v>1400</v>
      </c>
      <c r="D14" s="158">
        <v>1724</v>
      </c>
      <c r="E14" s="136">
        <f t="shared" si="4"/>
        <v>123.142857142857</v>
      </c>
      <c r="F14" s="147">
        <f t="shared" si="1"/>
        <v>324</v>
      </c>
      <c r="G14" s="136">
        <f t="shared" si="5"/>
        <v>25.7476294675419</v>
      </c>
      <c r="H14" s="147">
        <f t="shared" si="3"/>
        <v>353</v>
      </c>
      <c r="I14" s="158"/>
    </row>
    <row r="15" ht="18.75" customHeight="1" spans="1:9">
      <c r="A15" s="159" t="s">
        <v>73</v>
      </c>
      <c r="B15" s="147">
        <v>398</v>
      </c>
      <c r="C15" s="147">
        <v>470</v>
      </c>
      <c r="D15" s="158">
        <v>336</v>
      </c>
      <c r="E15" s="136">
        <f t="shared" si="4"/>
        <v>71.4893617021277</v>
      </c>
      <c r="F15" s="147">
        <f t="shared" si="1"/>
        <v>-134</v>
      </c>
      <c r="G15" s="136">
        <f t="shared" si="5"/>
        <v>-15.5778894472362</v>
      </c>
      <c r="H15" s="147">
        <f t="shared" si="3"/>
        <v>-62</v>
      </c>
      <c r="I15" s="158"/>
    </row>
    <row r="16" ht="18.75" customHeight="1" spans="1:9">
      <c r="A16" s="339" t="s">
        <v>74</v>
      </c>
      <c r="B16" s="147">
        <v>1626</v>
      </c>
      <c r="C16" s="147">
        <v>1900</v>
      </c>
      <c r="D16" s="158">
        <v>1361</v>
      </c>
      <c r="E16" s="136">
        <f t="shared" si="4"/>
        <v>71.6315789473684</v>
      </c>
      <c r="F16" s="147">
        <f t="shared" si="1"/>
        <v>-539</v>
      </c>
      <c r="G16" s="136">
        <f t="shared" si="5"/>
        <v>-16.2976629766298</v>
      </c>
      <c r="H16" s="147">
        <f t="shared" si="3"/>
        <v>-265</v>
      </c>
      <c r="I16" s="158"/>
    </row>
    <row r="17" ht="18.75" customHeight="1" spans="1:9">
      <c r="A17" s="339" t="s">
        <v>75</v>
      </c>
      <c r="B17" s="147">
        <v>1743</v>
      </c>
      <c r="C17" s="147">
        <v>500</v>
      </c>
      <c r="D17" s="158">
        <v>883</v>
      </c>
      <c r="E17" s="136">
        <f t="shared" si="4"/>
        <v>176.6</v>
      </c>
      <c r="F17" s="147">
        <f t="shared" si="1"/>
        <v>383</v>
      </c>
      <c r="G17" s="136">
        <f t="shared" si="5"/>
        <v>-49.3402180149168</v>
      </c>
      <c r="H17" s="147">
        <f t="shared" si="3"/>
        <v>-860</v>
      </c>
      <c r="I17" s="158"/>
    </row>
    <row r="18" ht="18.75" customHeight="1" spans="1:9">
      <c r="A18" s="159" t="s">
        <v>76</v>
      </c>
      <c r="B18" s="147">
        <v>3272</v>
      </c>
      <c r="C18" s="147">
        <v>1900</v>
      </c>
      <c r="D18" s="158">
        <v>5752</v>
      </c>
      <c r="E18" s="136">
        <f t="shared" si="4"/>
        <v>302.736842105263</v>
      </c>
      <c r="F18" s="147">
        <f t="shared" si="1"/>
        <v>3852</v>
      </c>
      <c r="G18" s="136">
        <f t="shared" si="5"/>
        <v>75.7946210268949</v>
      </c>
      <c r="H18" s="147">
        <f t="shared" si="3"/>
        <v>2480</v>
      </c>
      <c r="I18" s="158"/>
    </row>
    <row r="19" s="149" customFormat="1" ht="21" customHeight="1" spans="1:9">
      <c r="A19" s="371" t="s">
        <v>77</v>
      </c>
      <c r="B19" s="130">
        <f>SUM(B20:B25)</f>
        <v>11006</v>
      </c>
      <c r="C19" s="130">
        <f>SUM(C20:C25)</f>
        <v>2950</v>
      </c>
      <c r="D19" s="130">
        <f>SUM(D20:D25)</f>
        <v>3498</v>
      </c>
      <c r="E19" s="135">
        <f t="shared" si="4"/>
        <v>118.576271186441</v>
      </c>
      <c r="F19" s="130">
        <f t="shared" si="1"/>
        <v>548</v>
      </c>
      <c r="G19" s="135">
        <f t="shared" si="5"/>
        <v>-68.2173359985462</v>
      </c>
      <c r="H19" s="130">
        <f t="shared" si="3"/>
        <v>-7508</v>
      </c>
      <c r="I19" s="13"/>
    </row>
    <row r="20" ht="18.75" customHeight="1" spans="1:9">
      <c r="A20" s="159" t="s">
        <v>78</v>
      </c>
      <c r="B20" s="147">
        <v>1937</v>
      </c>
      <c r="C20" s="147">
        <v>1400</v>
      </c>
      <c r="D20" s="158">
        <v>1265</v>
      </c>
      <c r="E20" s="136">
        <f t="shared" si="4"/>
        <v>90.3571428571429</v>
      </c>
      <c r="F20" s="147">
        <f t="shared" si="1"/>
        <v>-135</v>
      </c>
      <c r="G20" s="136">
        <f t="shared" si="5"/>
        <v>-34.6928239545689</v>
      </c>
      <c r="H20" s="147">
        <f t="shared" si="3"/>
        <v>-672</v>
      </c>
      <c r="I20" s="158"/>
    </row>
    <row r="21" ht="18.75" customHeight="1" spans="1:9">
      <c r="A21" s="159" t="s">
        <v>79</v>
      </c>
      <c r="B21" s="147">
        <v>8076</v>
      </c>
      <c r="C21" s="147">
        <v>1000</v>
      </c>
      <c r="D21" s="158">
        <v>529</v>
      </c>
      <c r="E21" s="136">
        <f t="shared" si="4"/>
        <v>52.9</v>
      </c>
      <c r="F21" s="147">
        <f t="shared" si="1"/>
        <v>-471</v>
      </c>
      <c r="G21" s="136">
        <f t="shared" si="5"/>
        <v>-93.4497275879148</v>
      </c>
      <c r="H21" s="147">
        <f t="shared" si="3"/>
        <v>-7547</v>
      </c>
      <c r="I21" s="158"/>
    </row>
    <row r="22" ht="18.75" customHeight="1" spans="1:9">
      <c r="A22" s="159" t="s">
        <v>80</v>
      </c>
      <c r="B22" s="147">
        <v>85</v>
      </c>
      <c r="C22" s="147">
        <v>150</v>
      </c>
      <c r="D22" s="158">
        <v>161</v>
      </c>
      <c r="E22" s="136">
        <f t="shared" si="4"/>
        <v>107.333333333333</v>
      </c>
      <c r="F22" s="147">
        <f t="shared" si="1"/>
        <v>11</v>
      </c>
      <c r="G22" s="136">
        <f t="shared" si="5"/>
        <v>89.4117647058824</v>
      </c>
      <c r="H22" s="147">
        <f t="shared" si="3"/>
        <v>76</v>
      </c>
      <c r="I22" s="158"/>
    </row>
    <row r="23" ht="18.75" customHeight="1" spans="1:9">
      <c r="A23" s="372" t="s">
        <v>81</v>
      </c>
      <c r="B23" s="147"/>
      <c r="C23" s="147"/>
      <c r="D23" s="158"/>
      <c r="E23" s="136"/>
      <c r="F23" s="147">
        <f t="shared" si="1"/>
        <v>0</v>
      </c>
      <c r="G23" s="136"/>
      <c r="H23" s="147">
        <f t="shared" si="3"/>
        <v>0</v>
      </c>
      <c r="I23" s="158"/>
    </row>
    <row r="24" ht="19" customHeight="1" spans="1:9">
      <c r="A24" s="373" t="s">
        <v>82</v>
      </c>
      <c r="B24" s="147">
        <v>408</v>
      </c>
      <c r="C24" s="147">
        <v>400</v>
      </c>
      <c r="D24" s="158">
        <v>1361</v>
      </c>
      <c r="E24" s="136">
        <f>SUM(D24/C24*100)</f>
        <v>340.25</v>
      </c>
      <c r="F24" s="147">
        <f t="shared" si="1"/>
        <v>961</v>
      </c>
      <c r="G24" s="136">
        <f>(D24-B24)/B24%</f>
        <v>233.578431372549</v>
      </c>
      <c r="H24" s="147">
        <f t="shared" si="3"/>
        <v>953</v>
      </c>
      <c r="I24" s="158"/>
    </row>
    <row r="25" ht="18.75" customHeight="1" spans="1:9">
      <c r="A25" s="159" t="s">
        <v>83</v>
      </c>
      <c r="B25" s="147">
        <v>500</v>
      </c>
      <c r="C25" s="147"/>
      <c r="D25" s="158">
        <v>182</v>
      </c>
      <c r="E25" s="135"/>
      <c r="F25" s="147">
        <f t="shared" si="1"/>
        <v>182</v>
      </c>
      <c r="G25" s="136"/>
      <c r="H25" s="147">
        <f t="shared" si="3"/>
        <v>-318</v>
      </c>
      <c r="I25" s="158"/>
    </row>
    <row r="26" ht="15.75" spans="1:9">
      <c r="A26" s="13" t="s">
        <v>84</v>
      </c>
      <c r="B26" s="130">
        <f>SUM(B5,B19)</f>
        <v>28003</v>
      </c>
      <c r="C26" s="130">
        <f>SUM(C5,C19)</f>
        <v>21200</v>
      </c>
      <c r="D26" s="130">
        <f>SUM(D5,D19)</f>
        <v>21238</v>
      </c>
      <c r="E26" s="374">
        <f>D26/C26%</f>
        <v>100.179245283019</v>
      </c>
      <c r="F26" s="130">
        <f t="shared" si="1"/>
        <v>38</v>
      </c>
      <c r="G26" s="135"/>
      <c r="H26" s="130">
        <f t="shared" si="3"/>
        <v>-6765</v>
      </c>
      <c r="I26" s="329"/>
    </row>
  </sheetData>
  <mergeCells count="9">
    <mergeCell ref="A1:I1"/>
    <mergeCell ref="H2:I2"/>
    <mergeCell ref="E3:F3"/>
    <mergeCell ref="G3:H3"/>
    <mergeCell ref="A3:A4"/>
    <mergeCell ref="B3:B4"/>
    <mergeCell ref="C3:C4"/>
    <mergeCell ref="D3:D4"/>
    <mergeCell ref="I3:I4"/>
  </mergeCells>
  <printOptions horizontalCentered="1"/>
  <pageMargins left="0.55" right="0.55" top="0.588888888888889" bottom="0.388888888888889" header="0.509027777777778" footer="0.2"/>
  <pageSetup paperSize="9" orientation="landscape" verticalDpi="18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Zeros="0" zoomScale="115" zoomScaleNormal="115" workbookViewId="0">
      <selection activeCell="C12" sqref="C12"/>
    </sheetView>
  </sheetViews>
  <sheetFormatPr defaultColWidth="9" defaultRowHeight="14.25" outlineLevelCol="7"/>
  <cols>
    <col min="1" max="1" width="8.75" customWidth="1"/>
    <col min="2" max="2" width="9.25" customWidth="1"/>
    <col min="3" max="3" width="11.5" customWidth="1"/>
    <col min="4" max="6" width="12.8333333333333" customWidth="1"/>
    <col min="7" max="7" width="21.25" customWidth="1"/>
    <col min="8" max="8" width="34.0833333333333" customWidth="1"/>
  </cols>
  <sheetData>
    <row r="1" ht="30" customHeight="1" spans="1:8">
      <c r="A1" s="32" t="s">
        <v>773</v>
      </c>
      <c r="B1" s="32"/>
      <c r="C1" s="32"/>
      <c r="D1" s="32"/>
      <c r="E1" s="32"/>
      <c r="F1" s="32"/>
      <c r="G1" s="32"/>
      <c r="H1" s="32"/>
    </row>
    <row r="2" ht="24" customHeight="1" spans="1:8">
      <c r="A2" s="47" t="s">
        <v>774</v>
      </c>
      <c r="B2" s="47"/>
      <c r="C2" s="48"/>
      <c r="D2" s="48"/>
      <c r="E2" s="48"/>
      <c r="F2" s="36"/>
      <c r="H2" s="46" t="s">
        <v>641</v>
      </c>
    </row>
    <row r="3" ht="26.25" customHeight="1" spans="1:8">
      <c r="A3" s="27" t="s">
        <v>775</v>
      </c>
      <c r="B3" s="27" t="s">
        <v>776</v>
      </c>
      <c r="C3" s="27" t="s">
        <v>777</v>
      </c>
      <c r="D3" s="27" t="s">
        <v>778</v>
      </c>
      <c r="E3" s="27"/>
      <c r="F3" s="27"/>
      <c r="G3" s="27" t="s">
        <v>779</v>
      </c>
      <c r="H3" s="27" t="s">
        <v>780</v>
      </c>
    </row>
    <row r="4" ht="26.25" customHeight="1" spans="1:8">
      <c r="A4" s="27"/>
      <c r="B4" s="27"/>
      <c r="C4" s="27"/>
      <c r="D4" s="27" t="s">
        <v>152</v>
      </c>
      <c r="E4" s="27" t="s">
        <v>781</v>
      </c>
      <c r="F4" s="27" t="s">
        <v>782</v>
      </c>
      <c r="G4" s="27"/>
      <c r="H4" s="27"/>
    </row>
    <row r="5" s="31" customFormat="1" ht="32.25" customHeight="1" spans="1:8">
      <c r="A5" s="49" t="s">
        <v>744</v>
      </c>
      <c r="B5" s="50">
        <v>87300</v>
      </c>
      <c r="C5" s="51">
        <f>G5+D5</f>
        <v>153811</v>
      </c>
      <c r="D5" s="52">
        <f>SUM(E5:F5)</f>
        <v>86017</v>
      </c>
      <c r="E5" s="52">
        <v>82017</v>
      </c>
      <c r="F5" s="53">
        <v>4000</v>
      </c>
      <c r="G5" s="53">
        <v>67794</v>
      </c>
      <c r="H5" s="54"/>
    </row>
    <row r="6" s="31" customFormat="1" ht="21" customHeight="1" spans="1:8">
      <c r="A6" s="55"/>
      <c r="B6" s="55"/>
      <c r="C6" s="56"/>
      <c r="D6" s="56"/>
      <c r="E6" s="56"/>
      <c r="F6" s="57"/>
      <c r="G6" s="57"/>
      <c r="H6" s="57"/>
    </row>
    <row r="9" ht="12" customHeight="1"/>
  </sheetData>
  <mergeCells count="7">
    <mergeCell ref="A1:H1"/>
    <mergeCell ref="D3:F3"/>
    <mergeCell ref="A3:A4"/>
    <mergeCell ref="B3:B4"/>
    <mergeCell ref="C3:C4"/>
    <mergeCell ref="G3:G4"/>
    <mergeCell ref="H3:H4"/>
  </mergeCells>
  <printOptions horizontalCentered="1"/>
  <pageMargins left="0.55" right="0.55" top="0.979166666666667" bottom="0.788888888888889" header="0.509027777777778" footer="0.2"/>
  <pageSetup paperSize="9" orientation="landscape" horizontalDpi="180" verticalDpi="18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showZeros="0" workbookViewId="0">
      <selection activeCell="J18" sqref="J18"/>
    </sheetView>
  </sheetViews>
  <sheetFormatPr defaultColWidth="9" defaultRowHeight="14.25"/>
  <cols>
    <col min="1" max="1" width="5.33333333333333" customWidth="1"/>
    <col min="2" max="2" width="6.58333333333333" customWidth="1"/>
    <col min="3" max="3" width="7.25" customWidth="1"/>
    <col min="4" max="4" width="6.83333333333333" customWidth="1"/>
    <col min="5" max="5" width="8.25" customWidth="1"/>
    <col min="6" max="6" width="7.08333333333333" customWidth="1"/>
    <col min="7" max="7" width="6.83333333333333" customWidth="1"/>
    <col min="8" max="8" width="6.25" customWidth="1"/>
    <col min="9" max="9" width="5.58333333333333" customWidth="1"/>
    <col min="10" max="10" width="6.25" customWidth="1"/>
    <col min="11" max="11" width="6.5" customWidth="1"/>
    <col min="12" max="12" width="6.08333333333333" customWidth="1"/>
    <col min="13" max="13" width="5.58333333333333" customWidth="1"/>
    <col min="14" max="14" width="4.83333333333333" customWidth="1"/>
    <col min="15" max="16" width="5.58333333333333" customWidth="1"/>
    <col min="17" max="17" width="6.5" customWidth="1"/>
    <col min="18" max="18" width="6" customWidth="1"/>
    <col min="19" max="20" width="5.83333333333333" customWidth="1"/>
    <col min="21" max="21" width="6" customWidth="1"/>
  </cols>
  <sheetData>
    <row r="1" ht="30" customHeight="1" spans="1:21">
      <c r="A1" s="32" t="s">
        <v>783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ht="33" customHeight="1" spans="1:21">
      <c r="A2" s="33" t="s">
        <v>784</v>
      </c>
      <c r="B2" s="34"/>
      <c r="C2" s="35"/>
      <c r="D2" s="35"/>
      <c r="E2" s="35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46" t="s">
        <v>641</v>
      </c>
      <c r="S2" s="46"/>
      <c r="T2" s="46"/>
      <c r="U2" s="46"/>
    </row>
    <row r="3" ht="36" customHeight="1" spans="1:21">
      <c r="A3" s="38" t="s">
        <v>775</v>
      </c>
      <c r="B3" s="38" t="s">
        <v>777</v>
      </c>
      <c r="C3" s="38"/>
      <c r="D3" s="38"/>
      <c r="E3" s="38"/>
      <c r="F3" s="38" t="s">
        <v>778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44" t="s">
        <v>785</v>
      </c>
      <c r="S3" s="44"/>
      <c r="T3" s="44"/>
      <c r="U3" s="44"/>
    </row>
    <row r="4" ht="36" customHeight="1" spans="1:21">
      <c r="A4" s="38"/>
      <c r="B4" s="38"/>
      <c r="C4" s="38"/>
      <c r="D4" s="38"/>
      <c r="E4" s="38"/>
      <c r="F4" s="38" t="s">
        <v>152</v>
      </c>
      <c r="G4" s="38"/>
      <c r="H4" s="38"/>
      <c r="I4" s="38"/>
      <c r="J4" s="44" t="s">
        <v>781</v>
      </c>
      <c r="K4" s="44"/>
      <c r="L4" s="44"/>
      <c r="M4" s="44"/>
      <c r="N4" s="44" t="s">
        <v>782</v>
      </c>
      <c r="O4" s="44"/>
      <c r="P4" s="44"/>
      <c r="Q4" s="44"/>
      <c r="R4" s="44"/>
      <c r="S4" s="44"/>
      <c r="T4" s="44"/>
      <c r="U4" s="44"/>
    </row>
    <row r="5" s="29" customFormat="1" ht="57.75" customHeight="1" spans="1:21">
      <c r="A5" s="38"/>
      <c r="B5" s="24" t="s">
        <v>786</v>
      </c>
      <c r="C5" s="24" t="s">
        <v>787</v>
      </c>
      <c r="D5" s="24" t="s">
        <v>788</v>
      </c>
      <c r="E5" s="24" t="s">
        <v>789</v>
      </c>
      <c r="F5" s="24" t="s">
        <v>786</v>
      </c>
      <c r="G5" s="24" t="s">
        <v>787</v>
      </c>
      <c r="H5" s="24" t="s">
        <v>788</v>
      </c>
      <c r="I5" s="24" t="s">
        <v>789</v>
      </c>
      <c r="J5" s="24" t="s">
        <v>786</v>
      </c>
      <c r="K5" s="24" t="s">
        <v>787</v>
      </c>
      <c r="L5" s="24" t="s">
        <v>788</v>
      </c>
      <c r="M5" s="24" t="s">
        <v>789</v>
      </c>
      <c r="N5" s="24" t="s">
        <v>786</v>
      </c>
      <c r="O5" s="24" t="s">
        <v>787</v>
      </c>
      <c r="P5" s="24" t="s">
        <v>788</v>
      </c>
      <c r="Q5" s="24" t="s">
        <v>789</v>
      </c>
      <c r="R5" s="24" t="s">
        <v>786</v>
      </c>
      <c r="S5" s="24" t="s">
        <v>787</v>
      </c>
      <c r="T5" s="24" t="s">
        <v>788</v>
      </c>
      <c r="U5" s="24" t="s">
        <v>789</v>
      </c>
    </row>
    <row r="6" s="30" customFormat="1" ht="44" customHeight="1" spans="1:21">
      <c r="A6" s="39" t="s">
        <v>744</v>
      </c>
      <c r="B6" s="40">
        <f>F6+R6</f>
        <v>148811</v>
      </c>
      <c r="C6" s="40">
        <f>G6+S6</f>
        <v>8679</v>
      </c>
      <c r="D6" s="40">
        <f>H6+T6</f>
        <v>3679</v>
      </c>
      <c r="E6" s="40">
        <f>I6+U6</f>
        <v>153811</v>
      </c>
      <c r="F6" s="40">
        <f t="shared" ref="F6:I6" si="0">J6+N6</f>
        <v>81017</v>
      </c>
      <c r="G6" s="40">
        <f t="shared" si="0"/>
        <v>8679</v>
      </c>
      <c r="H6" s="40">
        <f t="shared" si="0"/>
        <v>3679</v>
      </c>
      <c r="I6" s="40">
        <f t="shared" si="0"/>
        <v>86017</v>
      </c>
      <c r="J6" s="40">
        <v>77017</v>
      </c>
      <c r="K6" s="40">
        <v>8679</v>
      </c>
      <c r="L6" s="40">
        <v>3679</v>
      </c>
      <c r="M6" s="40">
        <f>J6+K6-L6</f>
        <v>82017</v>
      </c>
      <c r="N6" s="40">
        <v>4000</v>
      </c>
      <c r="O6" s="40"/>
      <c r="P6" s="40"/>
      <c r="Q6" s="40">
        <f>N6+O6-P6</f>
        <v>4000</v>
      </c>
      <c r="R6" s="40">
        <v>67794</v>
      </c>
      <c r="S6" s="40"/>
      <c r="T6" s="40"/>
      <c r="U6" s="40">
        <f>R6+S6-T6</f>
        <v>67794</v>
      </c>
    </row>
    <row r="7" s="31" customFormat="1" ht="21" customHeight="1" spans="1:8">
      <c r="A7" s="41"/>
      <c r="B7" s="41"/>
      <c r="C7" s="42"/>
      <c r="D7" s="42"/>
      <c r="E7" s="42"/>
      <c r="F7" s="43"/>
      <c r="G7" s="43"/>
      <c r="H7" s="43"/>
    </row>
    <row r="8" spans="1:1">
      <c r="A8" t="s">
        <v>790</v>
      </c>
    </row>
    <row r="12" ht="22.5" spans="9:9">
      <c r="I12" s="45"/>
    </row>
  </sheetData>
  <mergeCells count="9">
    <mergeCell ref="A1:U1"/>
    <mergeCell ref="R2:U2"/>
    <mergeCell ref="F3:Q3"/>
    <mergeCell ref="F4:I4"/>
    <mergeCell ref="J4:M4"/>
    <mergeCell ref="N4:Q4"/>
    <mergeCell ref="A3:A5"/>
    <mergeCell ref="B3:E4"/>
    <mergeCell ref="R3:U4"/>
  </mergeCells>
  <printOptions horizontalCentered="1"/>
  <pageMargins left="0.349305555555556" right="0.349305555555556" top="0.979166666666667" bottom="0.788888888888889" header="0.509027777777778" footer="0.2"/>
  <pageSetup paperSize="9" orientation="landscape" horizontalDpi="180" verticalDpi="18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4" sqref="C4"/>
    </sheetView>
  </sheetViews>
  <sheetFormatPr defaultColWidth="9" defaultRowHeight="14.25" outlineLevelRow="4" outlineLevelCol="3"/>
  <cols>
    <col min="1" max="4" width="29.5" customWidth="1"/>
  </cols>
  <sheetData>
    <row r="1" ht="35" customHeight="1" spans="1:4">
      <c r="A1" s="19" t="s">
        <v>791</v>
      </c>
      <c r="B1" s="19"/>
      <c r="C1" s="19"/>
      <c r="D1" s="19"/>
    </row>
    <row r="2" ht="31" customHeight="1" spans="1:4">
      <c r="A2" s="20" t="s">
        <v>792</v>
      </c>
      <c r="B2" s="21"/>
      <c r="C2" s="22"/>
      <c r="D2" s="23" t="s">
        <v>52</v>
      </c>
    </row>
    <row r="3" ht="32" customHeight="1" spans="1:4">
      <c r="A3" s="27" t="s">
        <v>793</v>
      </c>
      <c r="B3" s="27" t="s">
        <v>794</v>
      </c>
      <c r="C3" s="27" t="s">
        <v>795</v>
      </c>
      <c r="D3" s="27" t="s">
        <v>796</v>
      </c>
    </row>
    <row r="4" ht="32" customHeight="1" spans="1:4">
      <c r="A4" s="25" t="s">
        <v>167</v>
      </c>
      <c r="B4" s="15">
        <f>SUM(B5:B5)</f>
        <v>83300</v>
      </c>
      <c r="C4" s="15">
        <f>SUM(C5:C5)</f>
        <v>82017</v>
      </c>
      <c r="D4" s="28"/>
    </row>
    <row r="5" ht="32" customHeight="1" spans="1:4">
      <c r="A5" s="25" t="s">
        <v>797</v>
      </c>
      <c r="B5" s="15">
        <v>83300</v>
      </c>
      <c r="C5" s="15">
        <v>82017</v>
      </c>
      <c r="D5" s="28"/>
    </row>
  </sheetData>
  <mergeCells count="1">
    <mergeCell ref="A1:D1"/>
  </mergeCells>
  <pageMargins left="0.75" right="0.75" top="1" bottom="1" header="0.509027777777778" footer="0.509027777777778"/>
  <pageSetup paperSize="9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9" sqref="B9"/>
    </sheetView>
  </sheetViews>
  <sheetFormatPr defaultColWidth="9" defaultRowHeight="14.25" outlineLevelRow="5" outlineLevelCol="3"/>
  <cols>
    <col min="1" max="4" width="29" customWidth="1"/>
  </cols>
  <sheetData>
    <row r="1" ht="42" customHeight="1" spans="1:4">
      <c r="A1" s="19" t="s">
        <v>798</v>
      </c>
      <c r="B1" s="19"/>
      <c r="C1" s="19"/>
      <c r="D1" s="19"/>
    </row>
    <row r="2" ht="30" customHeight="1" spans="1:4">
      <c r="A2" s="20" t="s">
        <v>799</v>
      </c>
      <c r="B2" s="21"/>
      <c r="C2" s="22"/>
      <c r="D2" s="23" t="s">
        <v>52</v>
      </c>
    </row>
    <row r="3" ht="30" customHeight="1" spans="1:4">
      <c r="A3" s="24" t="s">
        <v>800</v>
      </c>
      <c r="B3" s="24" t="s">
        <v>801</v>
      </c>
      <c r="C3" s="24" t="s">
        <v>802</v>
      </c>
      <c r="D3" s="24" t="s">
        <v>803</v>
      </c>
    </row>
    <row r="4" ht="30" customHeight="1" spans="1:4">
      <c r="A4" s="25" t="s">
        <v>167</v>
      </c>
      <c r="B4" s="15">
        <f>SUM(B5:B5)</f>
        <v>4000</v>
      </c>
      <c r="C4" s="15">
        <f>SUM(C5:C5)</f>
        <v>4000</v>
      </c>
      <c r="D4" s="26"/>
    </row>
    <row r="5" ht="30" customHeight="1" spans="1:4">
      <c r="A5" s="25" t="s">
        <v>797</v>
      </c>
      <c r="B5" s="15">
        <v>4000</v>
      </c>
      <c r="C5" s="15">
        <v>4000</v>
      </c>
      <c r="D5" s="26"/>
    </row>
    <row r="6" ht="30" customHeight="1"/>
  </sheetData>
  <mergeCells count="1">
    <mergeCell ref="A1:D1"/>
  </mergeCells>
  <pageMargins left="0.75" right="0.75" top="1" bottom="1" header="0.509027777777778" footer="0.509027777777778"/>
  <pageSetup paperSize="9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11" sqref="B11"/>
    </sheetView>
  </sheetViews>
  <sheetFormatPr defaultColWidth="9" defaultRowHeight="14.25" outlineLevelCol="6"/>
  <cols>
    <col min="1" max="1" width="26.25" style="2" customWidth="1"/>
    <col min="2" max="3" width="47.375" style="2" customWidth="1"/>
    <col min="4" max="5" width="12.875" style="2" customWidth="1"/>
    <col min="6" max="6" width="16.875" style="2" customWidth="1"/>
    <col min="7" max="7" width="19.875" style="2" customWidth="1"/>
    <col min="8" max="16384" width="9" style="2"/>
  </cols>
  <sheetData>
    <row r="1" ht="30" customHeight="1" spans="1:7">
      <c r="A1" s="3" t="s">
        <v>804</v>
      </c>
      <c r="B1" s="3"/>
      <c r="C1" s="3"/>
      <c r="D1" s="4"/>
      <c r="E1" s="4"/>
      <c r="F1" s="4"/>
      <c r="G1" s="4"/>
    </row>
    <row r="2" ht="17.25" customHeight="1" spans="1:7">
      <c r="A2" s="5" t="s">
        <v>805</v>
      </c>
      <c r="B2" s="5"/>
      <c r="C2" s="6" t="s">
        <v>806</v>
      </c>
      <c r="D2" s="7"/>
      <c r="E2" s="8"/>
      <c r="G2" s="6"/>
    </row>
    <row r="3" s="1" customFormat="1" ht="30" customHeight="1" spans="1:3">
      <c r="A3" s="9" t="s">
        <v>775</v>
      </c>
      <c r="B3" s="9" t="s">
        <v>807</v>
      </c>
      <c r="C3" s="9" t="s">
        <v>808</v>
      </c>
    </row>
    <row r="4" s="1" customFormat="1" ht="32" customHeight="1" spans="1:3">
      <c r="A4" s="10" t="s">
        <v>744</v>
      </c>
      <c r="B4" s="15">
        <v>83300</v>
      </c>
      <c r="C4" s="11">
        <v>82017</v>
      </c>
    </row>
    <row r="5" s="14" customFormat="1" ht="36" customHeight="1" spans="1:3">
      <c r="A5" s="16" t="s">
        <v>167</v>
      </c>
      <c r="B5" s="17">
        <v>83300</v>
      </c>
      <c r="C5" s="18">
        <v>82017</v>
      </c>
    </row>
    <row r="18" ht="12" customHeight="1"/>
  </sheetData>
  <mergeCells count="1">
    <mergeCell ref="A1:C1"/>
  </mergeCells>
  <pageMargins left="0.75" right="0.75" top="1" bottom="1" header="0.509027777777778" footer="0.509027777777778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21" sqref="C21"/>
    </sheetView>
  </sheetViews>
  <sheetFormatPr defaultColWidth="9" defaultRowHeight="14.25" outlineLevelCol="6"/>
  <cols>
    <col min="1" max="1" width="26.25" style="2" customWidth="1"/>
    <col min="2" max="3" width="47.375" style="2" customWidth="1"/>
    <col min="4" max="5" width="12.875" style="2" customWidth="1"/>
    <col min="6" max="6" width="16.875" style="2" customWidth="1"/>
    <col min="7" max="7" width="19.875" style="2" customWidth="1"/>
    <col min="8" max="16384" width="9" style="2"/>
  </cols>
  <sheetData>
    <row r="1" ht="30" customHeight="1" spans="1:7">
      <c r="A1" s="3" t="s">
        <v>809</v>
      </c>
      <c r="B1" s="3"/>
      <c r="C1" s="3"/>
      <c r="D1" s="4"/>
      <c r="E1" s="4"/>
      <c r="F1" s="4"/>
      <c r="G1" s="4"/>
    </row>
    <row r="2" ht="17.25" customHeight="1" spans="1:7">
      <c r="A2" s="5" t="s">
        <v>810</v>
      </c>
      <c r="B2" s="5"/>
      <c r="C2" s="6" t="s">
        <v>806</v>
      </c>
      <c r="D2" s="7"/>
      <c r="E2" s="8"/>
      <c r="G2" s="6"/>
    </row>
    <row r="3" s="1" customFormat="1" ht="26.1" customHeight="1" spans="1:3">
      <c r="A3" s="9" t="s">
        <v>775</v>
      </c>
      <c r="B3" s="9" t="s">
        <v>811</v>
      </c>
      <c r="C3" s="9" t="s">
        <v>812</v>
      </c>
    </row>
    <row r="4" s="1" customFormat="1" ht="26.1" customHeight="1" spans="1:3">
      <c r="A4" s="10" t="s">
        <v>744</v>
      </c>
      <c r="B4" s="10">
        <v>4000</v>
      </c>
      <c r="C4" s="11">
        <v>4000</v>
      </c>
    </row>
    <row r="5" ht="29" customHeight="1" spans="1:3">
      <c r="A5" s="12" t="s">
        <v>167</v>
      </c>
      <c r="B5" s="13">
        <v>4000</v>
      </c>
      <c r="C5" s="13">
        <v>4000</v>
      </c>
    </row>
    <row r="18" ht="12" customHeight="1"/>
  </sheetData>
  <mergeCells count="1">
    <mergeCell ref="A1:C1"/>
  </mergeCells>
  <pageMargins left="0.75" right="0.75" top="1" bottom="1" header="0.509027777777778" footer="0.509027777777778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Zeros="0" workbookViewId="0">
      <selection activeCell="H10" sqref="H10"/>
    </sheetView>
  </sheetViews>
  <sheetFormatPr defaultColWidth="9" defaultRowHeight="12.75" outlineLevelCol="7"/>
  <cols>
    <col min="1" max="1" width="27.0833333333333" style="327" customWidth="1"/>
    <col min="2" max="6" width="17.8333333333333" style="327" customWidth="1"/>
    <col min="7" max="7" width="9" style="327"/>
    <col min="8" max="8" width="9.5" style="327"/>
    <col min="9" max="16384" width="9" style="327"/>
  </cols>
  <sheetData>
    <row r="1" ht="30" customHeight="1" spans="1:6">
      <c r="A1" s="32" t="s">
        <v>115</v>
      </c>
      <c r="B1" s="32"/>
      <c r="C1" s="32"/>
      <c r="D1" s="32"/>
      <c r="E1" s="32"/>
      <c r="F1" s="32"/>
    </row>
    <row r="2" s="127" customFormat="1" ht="17.25" customHeight="1" spans="1:6">
      <c r="A2" s="183" t="s">
        <v>116</v>
      </c>
      <c r="B2" s="185"/>
      <c r="C2" s="185"/>
      <c r="D2" s="185"/>
      <c r="E2" s="172" t="s">
        <v>52</v>
      </c>
      <c r="F2" s="172"/>
    </row>
    <row r="3" s="359" customFormat="1" ht="20.5" customHeight="1" spans="1:6">
      <c r="A3" s="360" t="s">
        <v>87</v>
      </c>
      <c r="B3" s="129" t="s">
        <v>88</v>
      </c>
      <c r="C3" s="129" t="s">
        <v>89</v>
      </c>
      <c r="D3" s="130" t="s">
        <v>90</v>
      </c>
      <c r="E3" s="130"/>
      <c r="F3" s="360" t="s">
        <v>59</v>
      </c>
    </row>
    <row r="4" s="359" customFormat="1" ht="20.5" customHeight="1" spans="1:6">
      <c r="A4" s="361"/>
      <c r="B4" s="130"/>
      <c r="C4" s="130"/>
      <c r="D4" s="13" t="s">
        <v>91</v>
      </c>
      <c r="E4" s="13" t="s">
        <v>61</v>
      </c>
      <c r="F4" s="361"/>
    </row>
    <row r="5" ht="19.5" customHeight="1" spans="1:8">
      <c r="A5" s="159" t="s">
        <v>92</v>
      </c>
      <c r="B5" s="147">
        <v>7487</v>
      </c>
      <c r="C5" s="147">
        <v>6899</v>
      </c>
      <c r="D5" s="136">
        <f t="shared" ref="D5:D20" si="0">(C5/B5-1)*100</f>
        <v>-7.85361292907707</v>
      </c>
      <c r="E5" s="147">
        <f t="shared" ref="E5:E22" si="1">C5-B5</f>
        <v>-588</v>
      </c>
      <c r="F5" s="362"/>
      <c r="H5" s="363"/>
    </row>
    <row r="6" ht="19.5" customHeight="1" spans="1:6">
      <c r="A6" s="163" t="s">
        <v>93</v>
      </c>
      <c r="B6" s="147">
        <v>3</v>
      </c>
      <c r="C6" s="147">
        <v>3</v>
      </c>
      <c r="D6" s="136">
        <f t="shared" si="0"/>
        <v>0</v>
      </c>
      <c r="E6" s="147">
        <f t="shared" si="1"/>
        <v>0</v>
      </c>
      <c r="F6" s="364"/>
    </row>
    <row r="7" ht="19.5" customHeight="1" spans="1:6">
      <c r="A7" s="163" t="s">
        <v>94</v>
      </c>
      <c r="B7" s="147">
        <v>3280</v>
      </c>
      <c r="C7" s="147">
        <v>3092</v>
      </c>
      <c r="D7" s="136">
        <f t="shared" si="0"/>
        <v>-5.73170731707318</v>
      </c>
      <c r="E7" s="147">
        <f t="shared" si="1"/>
        <v>-188</v>
      </c>
      <c r="F7" s="364"/>
    </row>
    <row r="8" ht="19.5" customHeight="1" spans="1:8">
      <c r="A8" s="163" t="s">
        <v>95</v>
      </c>
      <c r="B8" s="147">
        <v>16011</v>
      </c>
      <c r="C8" s="147">
        <v>18078</v>
      </c>
      <c r="D8" s="136">
        <f t="shared" si="0"/>
        <v>12.9098744613078</v>
      </c>
      <c r="E8" s="147">
        <f t="shared" si="1"/>
        <v>2067</v>
      </c>
      <c r="F8" s="362"/>
      <c r="H8" s="365"/>
    </row>
    <row r="9" ht="19.5" customHeight="1" spans="1:6">
      <c r="A9" s="163" t="s">
        <v>96</v>
      </c>
      <c r="B9" s="147">
        <v>3102</v>
      </c>
      <c r="C9" s="147">
        <v>3100</v>
      </c>
      <c r="D9" s="136">
        <f t="shared" si="0"/>
        <v>-0.0644745325596441</v>
      </c>
      <c r="E9" s="147">
        <f t="shared" si="1"/>
        <v>-2</v>
      </c>
      <c r="F9" s="362"/>
    </row>
    <row r="10" ht="19.5" customHeight="1" spans="1:6">
      <c r="A10" s="163" t="s">
        <v>97</v>
      </c>
      <c r="B10" s="147">
        <v>672</v>
      </c>
      <c r="C10" s="147">
        <v>675</v>
      </c>
      <c r="D10" s="136">
        <f t="shared" si="0"/>
        <v>0.446428571428581</v>
      </c>
      <c r="E10" s="147">
        <f t="shared" si="1"/>
        <v>3</v>
      </c>
      <c r="F10" s="362"/>
    </row>
    <row r="11" ht="19.5" customHeight="1" spans="1:6">
      <c r="A11" s="163" t="s">
        <v>98</v>
      </c>
      <c r="B11" s="147">
        <v>7276</v>
      </c>
      <c r="C11" s="147">
        <v>7783</v>
      </c>
      <c r="D11" s="136">
        <f t="shared" si="0"/>
        <v>6.96811434854316</v>
      </c>
      <c r="E11" s="147">
        <f t="shared" si="1"/>
        <v>507</v>
      </c>
      <c r="F11" s="362"/>
    </row>
    <row r="12" ht="19.5" customHeight="1" spans="1:6">
      <c r="A12" s="163" t="s">
        <v>99</v>
      </c>
      <c r="B12" s="147">
        <v>1804</v>
      </c>
      <c r="C12" s="147">
        <v>1756</v>
      </c>
      <c r="D12" s="136">
        <f t="shared" si="0"/>
        <v>-2.66075388026608</v>
      </c>
      <c r="E12" s="147">
        <f t="shared" si="1"/>
        <v>-48</v>
      </c>
      <c r="F12" s="362"/>
    </row>
    <row r="13" ht="19.5" customHeight="1" spans="1:6">
      <c r="A13" s="163" t="s">
        <v>100</v>
      </c>
      <c r="B13" s="147">
        <v>4920</v>
      </c>
      <c r="C13" s="147">
        <v>4664</v>
      </c>
      <c r="D13" s="136">
        <f t="shared" si="0"/>
        <v>-5.20325203252032</v>
      </c>
      <c r="E13" s="147">
        <f t="shared" si="1"/>
        <v>-256</v>
      </c>
      <c r="F13" s="366"/>
    </row>
    <row r="14" ht="19.5" customHeight="1" spans="1:6">
      <c r="A14" s="163" t="s">
        <v>101</v>
      </c>
      <c r="B14" s="147">
        <v>15047</v>
      </c>
      <c r="C14" s="147">
        <v>13635</v>
      </c>
      <c r="D14" s="136">
        <f t="shared" si="0"/>
        <v>-9.38393035156509</v>
      </c>
      <c r="E14" s="147">
        <f t="shared" si="1"/>
        <v>-1412</v>
      </c>
      <c r="F14" s="362"/>
    </row>
    <row r="15" ht="19.5" customHeight="1" spans="1:6">
      <c r="A15" s="163" t="s">
        <v>102</v>
      </c>
      <c r="B15" s="147">
        <v>5365</v>
      </c>
      <c r="C15" s="147">
        <v>6818</v>
      </c>
      <c r="D15" s="136">
        <f t="shared" si="0"/>
        <v>27.0829450139795</v>
      </c>
      <c r="E15" s="147">
        <f t="shared" si="1"/>
        <v>1453</v>
      </c>
      <c r="F15" s="362"/>
    </row>
    <row r="16" ht="19.5" customHeight="1" spans="1:6">
      <c r="A16" s="163" t="s">
        <v>103</v>
      </c>
      <c r="B16" s="147">
        <v>70</v>
      </c>
      <c r="C16" s="147">
        <v>12</v>
      </c>
      <c r="D16" s="136">
        <f t="shared" si="0"/>
        <v>-82.8571428571428</v>
      </c>
      <c r="E16" s="147">
        <f t="shared" si="1"/>
        <v>-58</v>
      </c>
      <c r="F16" s="362"/>
    </row>
    <row r="17" ht="19.5" customHeight="1" spans="1:6">
      <c r="A17" s="163" t="s">
        <v>104</v>
      </c>
      <c r="B17" s="147">
        <v>1415</v>
      </c>
      <c r="C17" s="147">
        <v>1683</v>
      </c>
      <c r="D17" s="136">
        <f t="shared" si="0"/>
        <v>18.9399293286219</v>
      </c>
      <c r="E17" s="147">
        <f t="shared" si="1"/>
        <v>268</v>
      </c>
      <c r="F17" s="362"/>
    </row>
    <row r="18" ht="19.5" customHeight="1" spans="1:6">
      <c r="A18" s="163" t="s">
        <v>105</v>
      </c>
      <c r="B18" s="147">
        <v>38</v>
      </c>
      <c r="C18" s="147">
        <v>269</v>
      </c>
      <c r="D18" s="136">
        <f t="shared" si="0"/>
        <v>607.894736842105</v>
      </c>
      <c r="E18" s="147">
        <f t="shared" si="1"/>
        <v>231</v>
      </c>
      <c r="F18" s="362"/>
    </row>
    <row r="19" ht="19.5" customHeight="1" spans="1:6">
      <c r="A19" s="163" t="s">
        <v>106</v>
      </c>
      <c r="B19" s="147">
        <v>252</v>
      </c>
      <c r="C19" s="147">
        <v>2991</v>
      </c>
      <c r="D19" s="136">
        <f t="shared" si="0"/>
        <v>1086.90476190476</v>
      </c>
      <c r="E19" s="147">
        <f t="shared" si="1"/>
        <v>2739</v>
      </c>
      <c r="F19" s="362"/>
    </row>
    <row r="20" ht="19.5" customHeight="1" spans="1:6">
      <c r="A20" s="163" t="s">
        <v>107</v>
      </c>
      <c r="B20" s="147">
        <v>188</v>
      </c>
      <c r="C20" s="147">
        <v>794</v>
      </c>
      <c r="D20" s="136">
        <f t="shared" si="0"/>
        <v>322.340425531915</v>
      </c>
      <c r="E20" s="147">
        <f t="shared" si="1"/>
        <v>606</v>
      </c>
      <c r="F20" s="362"/>
    </row>
    <row r="21" ht="19.5" customHeight="1" spans="1:6">
      <c r="A21" s="163" t="s">
        <v>108</v>
      </c>
      <c r="B21" s="147"/>
      <c r="C21" s="147"/>
      <c r="D21" s="136"/>
      <c r="E21" s="147">
        <f t="shared" si="1"/>
        <v>0</v>
      </c>
      <c r="F21" s="362"/>
    </row>
    <row r="22" ht="19.5" customHeight="1" spans="1:6">
      <c r="A22" s="163" t="s">
        <v>109</v>
      </c>
      <c r="B22" s="147">
        <v>1388</v>
      </c>
      <c r="C22" s="147">
        <v>1789</v>
      </c>
      <c r="D22" s="136"/>
      <c r="E22" s="147">
        <f t="shared" si="1"/>
        <v>401</v>
      </c>
      <c r="F22" s="362"/>
    </row>
    <row r="23" ht="19.5" customHeight="1" spans="1:6">
      <c r="A23" s="165" t="s">
        <v>110</v>
      </c>
      <c r="B23" s="147"/>
      <c r="C23" s="147">
        <v>7</v>
      </c>
      <c r="D23" s="136"/>
      <c r="E23" s="147"/>
      <c r="F23" s="362"/>
    </row>
    <row r="24" ht="19.5" customHeight="1" spans="1:6">
      <c r="A24" s="165" t="s">
        <v>111</v>
      </c>
      <c r="B24" s="147">
        <v>15</v>
      </c>
      <c r="C24" s="147">
        <v>50</v>
      </c>
      <c r="D24" s="136">
        <f>(C24/B24-1)*100</f>
        <v>233.333333333333</v>
      </c>
      <c r="E24" s="147">
        <f>C24-B24</f>
        <v>35</v>
      </c>
      <c r="F24" s="366"/>
    </row>
    <row r="25" ht="19.5" customHeight="1" spans="1:6">
      <c r="A25" s="13" t="s">
        <v>112</v>
      </c>
      <c r="B25" s="130">
        <f>SUM(B5:B24)</f>
        <v>68333</v>
      </c>
      <c r="C25" s="130">
        <f>SUM(C5:C24)</f>
        <v>74098</v>
      </c>
      <c r="D25" s="135">
        <f>(C25/B25-1)*100</f>
        <v>8.43662652012938</v>
      </c>
      <c r="E25" s="130">
        <f>SUM(C25-B25)</f>
        <v>5765</v>
      </c>
      <c r="F25" s="13"/>
    </row>
  </sheetData>
  <mergeCells count="7">
    <mergeCell ref="A1:F1"/>
    <mergeCell ref="E2:F2"/>
    <mergeCell ref="D3:E3"/>
    <mergeCell ref="A3:A4"/>
    <mergeCell ref="B3:B4"/>
    <mergeCell ref="C3:C4"/>
    <mergeCell ref="F3:F4"/>
  </mergeCells>
  <printOptions horizontalCentered="1"/>
  <pageMargins left="0.75" right="0.75" top="0.588888888888889" bottom="0.4" header="0.509027777777778" footer="0.2"/>
  <pageSetup paperSize="9" orientation="landscape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4" topLeftCell="A26" activePane="bottomLeft" state="frozenSplit"/>
      <selection/>
      <selection pane="bottomLeft" activeCell="A2" sqref="A2"/>
    </sheetView>
  </sheetViews>
  <sheetFormatPr defaultColWidth="9" defaultRowHeight="20.15" customHeight="1" outlineLevelCol="5"/>
  <cols>
    <col min="1" max="1" width="34.75" style="344" customWidth="1"/>
    <col min="2" max="4" width="29.5" style="344" customWidth="1"/>
    <col min="5" max="16384" width="9" style="344"/>
  </cols>
  <sheetData>
    <row r="1" ht="25" customHeight="1" spans="1:6">
      <c r="A1" s="345" t="s">
        <v>117</v>
      </c>
      <c r="B1" s="345"/>
      <c r="C1" s="345"/>
      <c r="D1" s="345"/>
      <c r="E1" s="346"/>
      <c r="F1" s="346"/>
    </row>
    <row r="2" s="343" customFormat="1" ht="17.15" customHeight="1" spans="1:4">
      <c r="A2" s="343" t="s">
        <v>118</v>
      </c>
      <c r="D2" s="347" t="s">
        <v>52</v>
      </c>
    </row>
    <row r="3" ht="12" customHeight="1" spans="1:4">
      <c r="A3" s="348" t="s">
        <v>119</v>
      </c>
      <c r="B3" s="348" t="s">
        <v>120</v>
      </c>
      <c r="C3" s="348" t="s">
        <v>121</v>
      </c>
      <c r="D3" s="348" t="s">
        <v>122</v>
      </c>
    </row>
    <row r="4" ht="18" customHeight="1" spans="1:4">
      <c r="A4" s="349"/>
      <c r="B4" s="349"/>
      <c r="C4" s="349"/>
      <c r="D4" s="349"/>
    </row>
    <row r="5" ht="17.5" customHeight="1" spans="1:4">
      <c r="A5" s="350" t="s">
        <v>63</v>
      </c>
      <c r="B5" s="350">
        <f>SUM(B6:B18)</f>
        <v>17740</v>
      </c>
      <c r="C5" s="350">
        <f>SUM(C6:C20)</f>
        <v>17760</v>
      </c>
      <c r="D5" s="351">
        <f t="shared" ref="D5:D9" si="0">C5/B5-1</f>
        <v>0.00112739571589637</v>
      </c>
    </row>
    <row r="6" ht="17.5" customHeight="1" spans="1:4">
      <c r="A6" s="350" t="s">
        <v>123</v>
      </c>
      <c r="B6" s="352">
        <v>4228</v>
      </c>
      <c r="C6" s="350">
        <v>6500</v>
      </c>
      <c r="D6" s="351">
        <f t="shared" si="0"/>
        <v>0.537369914853359</v>
      </c>
    </row>
    <row r="7" ht="17.5" customHeight="1" spans="1:4">
      <c r="A7" s="350" t="s">
        <v>124</v>
      </c>
      <c r="B7" s="352">
        <v>694</v>
      </c>
      <c r="C7" s="350"/>
      <c r="D7" s="351">
        <f t="shared" si="0"/>
        <v>-1</v>
      </c>
    </row>
    <row r="8" ht="17.5" customHeight="1" spans="1:4">
      <c r="A8" s="350" t="s">
        <v>66</v>
      </c>
      <c r="B8" s="352">
        <v>791</v>
      </c>
      <c r="C8" s="350">
        <v>1720</v>
      </c>
      <c r="D8" s="351">
        <f t="shared" si="0"/>
        <v>1.17446270543616</v>
      </c>
    </row>
    <row r="9" ht="17.5" customHeight="1" spans="1:4">
      <c r="A9" s="350" t="s">
        <v>67</v>
      </c>
      <c r="B9" s="352">
        <v>689</v>
      </c>
      <c r="C9" s="350">
        <v>800</v>
      </c>
      <c r="D9" s="351">
        <f t="shared" si="0"/>
        <v>0.161103047895501</v>
      </c>
    </row>
    <row r="10" ht="17.5" customHeight="1" spans="1:4">
      <c r="A10" s="350" t="s">
        <v>125</v>
      </c>
      <c r="B10" s="352"/>
      <c r="C10" s="350"/>
      <c r="D10" s="351"/>
    </row>
    <row r="11" ht="17.5" customHeight="1" spans="1:4">
      <c r="A11" s="350" t="s">
        <v>126</v>
      </c>
      <c r="B11" s="352">
        <v>1361</v>
      </c>
      <c r="C11" s="350">
        <v>1400</v>
      </c>
      <c r="D11" s="351">
        <f t="shared" ref="D11:D18" si="1">C11/B11-1</f>
        <v>0.0286554004408524</v>
      </c>
    </row>
    <row r="12" ht="17.5" customHeight="1" spans="1:4">
      <c r="A12" s="350" t="s">
        <v>69</v>
      </c>
      <c r="B12" s="352">
        <v>478</v>
      </c>
      <c r="C12" s="350">
        <v>530</v>
      </c>
      <c r="D12" s="351">
        <f t="shared" si="1"/>
        <v>0.108786610878661</v>
      </c>
    </row>
    <row r="13" ht="17.5" customHeight="1" spans="1:4">
      <c r="A13" s="350" t="s">
        <v>70</v>
      </c>
      <c r="B13" s="352">
        <v>322</v>
      </c>
      <c r="C13" s="350">
        <v>400</v>
      </c>
      <c r="D13" s="351">
        <f t="shared" si="1"/>
        <v>0.24223602484472</v>
      </c>
    </row>
    <row r="14" ht="17.5" customHeight="1" spans="1:4">
      <c r="A14" s="350" t="s">
        <v>71</v>
      </c>
      <c r="B14" s="352">
        <v>482</v>
      </c>
      <c r="C14" s="350">
        <v>560</v>
      </c>
      <c r="D14" s="351">
        <f t="shared" si="1"/>
        <v>0.161825726141079</v>
      </c>
    </row>
    <row r="15" ht="17.5" customHeight="1" spans="1:4">
      <c r="A15" s="350" t="s">
        <v>72</v>
      </c>
      <c r="B15" s="352">
        <v>1724</v>
      </c>
      <c r="C15" s="350">
        <v>1900</v>
      </c>
      <c r="D15" s="351">
        <f t="shared" si="1"/>
        <v>0.102088167053364</v>
      </c>
    </row>
    <row r="16" ht="17.5" customHeight="1" spans="1:4">
      <c r="A16" s="350" t="s">
        <v>73</v>
      </c>
      <c r="B16" s="352">
        <v>336</v>
      </c>
      <c r="C16" s="350">
        <v>470</v>
      </c>
      <c r="D16" s="351">
        <f t="shared" si="1"/>
        <v>0.398809523809524</v>
      </c>
    </row>
    <row r="17" ht="17.5" customHeight="1" spans="1:4">
      <c r="A17" s="350" t="s">
        <v>127</v>
      </c>
      <c r="B17" s="352">
        <v>883</v>
      </c>
      <c r="C17" s="350">
        <v>700</v>
      </c>
      <c r="D17" s="351">
        <f t="shared" si="1"/>
        <v>-0.207248018120045</v>
      </c>
    </row>
    <row r="18" ht="17.5" customHeight="1" spans="1:4">
      <c r="A18" s="350" t="s">
        <v>76</v>
      </c>
      <c r="B18" s="352">
        <v>5752</v>
      </c>
      <c r="C18" s="352">
        <v>2700</v>
      </c>
      <c r="D18" s="351">
        <f t="shared" si="1"/>
        <v>-0.530598052851182</v>
      </c>
    </row>
    <row r="19" ht="17.5" customHeight="1" spans="1:4">
      <c r="A19" s="350" t="s">
        <v>128</v>
      </c>
      <c r="B19" s="352"/>
      <c r="C19" s="352">
        <v>10</v>
      </c>
      <c r="D19" s="351"/>
    </row>
    <row r="20" ht="17.5" customHeight="1" spans="1:4">
      <c r="A20" s="350" t="s">
        <v>129</v>
      </c>
      <c r="B20" s="352"/>
      <c r="C20" s="352">
        <v>70</v>
      </c>
      <c r="D20" s="351"/>
    </row>
    <row r="21" ht="17.5" customHeight="1" spans="1:4">
      <c r="A21" s="353" t="s">
        <v>77</v>
      </c>
      <c r="B21" s="354">
        <f>SUM(B22:B27)</f>
        <v>3498</v>
      </c>
      <c r="C21" s="353">
        <f>SUM(C22:C27)</f>
        <v>5270</v>
      </c>
      <c r="D21" s="351">
        <f t="shared" ref="D21:D26" si="2">C21/B21-1</f>
        <v>0.506575185820469</v>
      </c>
    </row>
    <row r="22" ht="17.5" customHeight="1" spans="1:4">
      <c r="A22" s="350" t="s">
        <v>78</v>
      </c>
      <c r="B22" s="355">
        <v>1265</v>
      </c>
      <c r="C22" s="350">
        <v>740</v>
      </c>
      <c r="D22" s="351">
        <f t="shared" si="2"/>
        <v>-0.41501976284585</v>
      </c>
    </row>
    <row r="23" ht="17.5" customHeight="1" spans="1:4">
      <c r="A23" s="350" t="s">
        <v>79</v>
      </c>
      <c r="B23" s="352">
        <v>529</v>
      </c>
      <c r="C23" s="350">
        <v>3000</v>
      </c>
      <c r="D23" s="351">
        <f t="shared" si="2"/>
        <v>4.6710775047259</v>
      </c>
    </row>
    <row r="24" ht="17.5" customHeight="1" spans="1:4">
      <c r="A24" s="350" t="s">
        <v>80</v>
      </c>
      <c r="B24" s="352">
        <v>161</v>
      </c>
      <c r="C24" s="350">
        <v>530</v>
      </c>
      <c r="D24" s="351">
        <f t="shared" si="2"/>
        <v>2.29192546583851</v>
      </c>
    </row>
    <row r="25" ht="17.5" customHeight="1" spans="1:4">
      <c r="A25" s="350" t="s">
        <v>81</v>
      </c>
      <c r="B25" s="352"/>
      <c r="C25" s="350"/>
      <c r="D25" s="351" t="e">
        <f t="shared" si="2"/>
        <v>#DIV/0!</v>
      </c>
    </row>
    <row r="26" ht="17.5" customHeight="1" spans="1:4">
      <c r="A26" s="350" t="s">
        <v>130</v>
      </c>
      <c r="B26" s="352">
        <v>1361</v>
      </c>
      <c r="C26" s="350">
        <v>800</v>
      </c>
      <c r="D26" s="351">
        <f t="shared" si="2"/>
        <v>-0.412196914033799</v>
      </c>
    </row>
    <row r="27" ht="17.5" customHeight="1" spans="1:4">
      <c r="A27" s="356" t="s">
        <v>83</v>
      </c>
      <c r="B27" s="350">
        <v>182</v>
      </c>
      <c r="C27" s="350">
        <v>200</v>
      </c>
      <c r="D27" s="351"/>
    </row>
    <row r="28" ht="17.5" customHeight="1" spans="1:4">
      <c r="A28" s="357" t="s">
        <v>131</v>
      </c>
      <c r="B28" s="350">
        <f>B5+B21</f>
        <v>21238</v>
      </c>
      <c r="C28" s="350">
        <f>C5+C21</f>
        <v>23030</v>
      </c>
      <c r="D28" s="351">
        <f>C28/B28-1</f>
        <v>0.0843770599868161</v>
      </c>
    </row>
    <row r="29" ht="17.5" customHeight="1" spans="1:4">
      <c r="A29" s="350" t="s">
        <v>132</v>
      </c>
      <c r="B29" s="350"/>
      <c r="C29" s="350"/>
      <c r="D29" s="351"/>
    </row>
    <row r="30" ht="17.5" customHeight="1" spans="1:4">
      <c r="A30" s="358"/>
      <c r="B30" s="358"/>
      <c r="C30" s="358"/>
      <c r="D30" s="358"/>
    </row>
    <row r="31" ht="17.5" customHeight="1" spans="1:4">
      <c r="A31" s="350" t="s">
        <v>133</v>
      </c>
      <c r="B31" s="358"/>
      <c r="C31" s="350">
        <f>C32</f>
        <v>23110</v>
      </c>
      <c r="D31" s="358"/>
    </row>
    <row r="32" ht="17.5" customHeight="1" spans="1:4">
      <c r="A32" s="350" t="s">
        <v>134</v>
      </c>
      <c r="B32" s="358"/>
      <c r="C32" s="350">
        <f>C33+C34+C35</f>
        <v>23110</v>
      </c>
      <c r="D32" s="358"/>
    </row>
    <row r="33" ht="17.5" customHeight="1" spans="1:4">
      <c r="A33" s="350" t="s">
        <v>135</v>
      </c>
      <c r="B33" s="358"/>
      <c r="C33" s="350">
        <v>1187</v>
      </c>
      <c r="D33" s="358"/>
    </row>
    <row r="34" ht="17.5" customHeight="1" spans="1:4">
      <c r="A34" s="350" t="s">
        <v>136</v>
      </c>
      <c r="B34" s="358"/>
      <c r="C34" s="350">
        <v>6923</v>
      </c>
      <c r="D34" s="358"/>
    </row>
    <row r="35" ht="17.5" customHeight="1" spans="1:4">
      <c r="A35" s="350" t="s">
        <v>137</v>
      </c>
      <c r="B35" s="358"/>
      <c r="C35" s="350">
        <v>15000</v>
      </c>
      <c r="D35" s="358"/>
    </row>
    <row r="36" ht="17.5" customHeight="1" spans="1:4">
      <c r="A36" s="350" t="s">
        <v>138</v>
      </c>
      <c r="B36" s="358"/>
      <c r="C36" s="350">
        <f>C37+C38+C39</f>
        <v>17100</v>
      </c>
      <c r="D36" s="358"/>
    </row>
    <row r="37" ht="17.5" customHeight="1" spans="1:4">
      <c r="A37" s="350" t="s">
        <v>139</v>
      </c>
      <c r="B37" s="358"/>
      <c r="C37" s="350">
        <v>8000</v>
      </c>
      <c r="D37" s="358"/>
    </row>
    <row r="38" ht="17.5" customHeight="1" spans="1:4">
      <c r="A38" s="350" t="s">
        <v>140</v>
      </c>
      <c r="B38" s="358"/>
      <c r="C38" s="350">
        <v>7100</v>
      </c>
      <c r="D38" s="358"/>
    </row>
    <row r="39" ht="17.5" customHeight="1" spans="1:4">
      <c r="A39" s="350" t="s">
        <v>141</v>
      </c>
      <c r="B39" s="358"/>
      <c r="C39" s="350">
        <v>2000</v>
      </c>
      <c r="D39" s="358"/>
    </row>
    <row r="40" ht="17.5" customHeight="1" spans="1:4">
      <c r="A40" s="350" t="s">
        <v>142</v>
      </c>
      <c r="B40" s="358"/>
      <c r="C40" s="350"/>
      <c r="D40" s="358"/>
    </row>
    <row r="41" ht="17.5" customHeight="1" spans="1:4">
      <c r="A41" s="357" t="s">
        <v>143</v>
      </c>
      <c r="B41" s="358"/>
      <c r="C41" s="350">
        <f>C28+C31+C36+C40</f>
        <v>63240</v>
      </c>
      <c r="D41" s="358"/>
    </row>
    <row r="42" customHeight="1" spans="3:3">
      <c r="C42" s="354"/>
    </row>
  </sheetData>
  <mergeCells count="5">
    <mergeCell ref="A1:D1"/>
    <mergeCell ref="A3:A4"/>
    <mergeCell ref="B3:B4"/>
    <mergeCell ref="C3:C4"/>
    <mergeCell ref="D3:D4"/>
  </mergeCells>
  <printOptions horizontalCentered="1"/>
  <pageMargins left="0.388888888888889" right="0.388888888888889" top="0.786805555555556" bottom="0.590277777777778" header="0.30625" footer="0.3062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Zeros="0" topLeftCell="B1" workbookViewId="0">
      <selection activeCell="J19" sqref="J19"/>
    </sheetView>
  </sheetViews>
  <sheetFormatPr defaultColWidth="9" defaultRowHeight="12.75" outlineLevelCol="6"/>
  <cols>
    <col min="1" max="1" width="5.58333333333333" style="327" hidden="1" customWidth="1"/>
    <col min="2" max="2" width="27.5833333333333" style="327" customWidth="1"/>
    <col min="3" max="7" width="18.0833333333333" style="327" customWidth="1"/>
    <col min="8" max="8" width="8.58333333333333" style="327" customWidth="1"/>
    <col min="9" max="16384" width="9" style="327"/>
  </cols>
  <sheetData>
    <row r="1" ht="26" customHeight="1" spans="1:7">
      <c r="A1" s="88" t="s">
        <v>144</v>
      </c>
      <c r="B1" s="32" t="s">
        <v>145</v>
      </c>
      <c r="C1" s="32"/>
      <c r="D1" s="32"/>
      <c r="E1" s="32"/>
      <c r="F1" s="32"/>
      <c r="G1" s="32"/>
    </row>
    <row r="2" s="127" customFormat="1" ht="21" customHeight="1" spans="1:7">
      <c r="A2" s="185"/>
      <c r="B2" s="89" t="s">
        <v>146</v>
      </c>
      <c r="C2" s="185"/>
      <c r="D2" s="185"/>
      <c r="E2" s="185"/>
      <c r="F2" s="172" t="s">
        <v>147</v>
      </c>
      <c r="G2" s="172"/>
    </row>
    <row r="3" s="326" customFormat="1" ht="18" customHeight="1" spans="1:7">
      <c r="A3" s="328" t="s">
        <v>59</v>
      </c>
      <c r="B3" s="329" t="s">
        <v>148</v>
      </c>
      <c r="C3" s="330" t="s">
        <v>149</v>
      </c>
      <c r="D3" s="330" t="s">
        <v>121</v>
      </c>
      <c r="E3" s="330"/>
      <c r="F3" s="330"/>
      <c r="G3" s="331" t="s">
        <v>122</v>
      </c>
    </row>
    <row r="4" s="326" customFormat="1" ht="21" customHeight="1" spans="1:7">
      <c r="A4" s="328"/>
      <c r="B4" s="329"/>
      <c r="C4" s="332"/>
      <c r="D4" s="157" t="s">
        <v>150</v>
      </c>
      <c r="E4" s="330" t="s">
        <v>151</v>
      </c>
      <c r="F4" s="329" t="s">
        <v>152</v>
      </c>
      <c r="G4" s="331"/>
    </row>
    <row r="5" ht="18" customHeight="1" spans="1:7">
      <c r="A5" s="333"/>
      <c r="B5" s="334" t="s">
        <v>92</v>
      </c>
      <c r="C5" s="147">
        <v>7887</v>
      </c>
      <c r="D5" s="335">
        <v>8600</v>
      </c>
      <c r="E5" s="335">
        <v>489</v>
      </c>
      <c r="F5" s="335">
        <f t="shared" ref="F5:F26" si="0">SUM(D5:E5)</f>
        <v>9089</v>
      </c>
      <c r="G5" s="136">
        <f>(F5/C5-1)*100</f>
        <v>15.2402687967542</v>
      </c>
    </row>
    <row r="6" ht="18" customHeight="1" spans="1:7">
      <c r="A6" s="333"/>
      <c r="B6" s="334" t="s">
        <v>93</v>
      </c>
      <c r="C6" s="147">
        <v>33</v>
      </c>
      <c r="D6" s="335">
        <v>33</v>
      </c>
      <c r="E6" s="335"/>
      <c r="F6" s="335">
        <f t="shared" si="0"/>
        <v>33</v>
      </c>
      <c r="G6" s="136">
        <f t="shared" ref="G6:G26" si="1">(F6/C6-1)*100</f>
        <v>0</v>
      </c>
    </row>
    <row r="7" ht="18" customHeight="1" spans="1:7">
      <c r="A7" s="333"/>
      <c r="B7" s="334" t="s">
        <v>94</v>
      </c>
      <c r="C7" s="147">
        <v>3457</v>
      </c>
      <c r="D7" s="335">
        <v>3752</v>
      </c>
      <c r="E7" s="335">
        <v>280</v>
      </c>
      <c r="F7" s="335">
        <f t="shared" si="0"/>
        <v>4032</v>
      </c>
      <c r="G7" s="136">
        <f t="shared" si="1"/>
        <v>16.6329187156494</v>
      </c>
    </row>
    <row r="8" ht="18" customHeight="1" spans="1:7">
      <c r="A8" s="333"/>
      <c r="B8" s="334" t="s">
        <v>95</v>
      </c>
      <c r="C8" s="147">
        <v>14227</v>
      </c>
      <c r="D8" s="335">
        <v>10649</v>
      </c>
      <c r="E8" s="335">
        <v>3971</v>
      </c>
      <c r="F8" s="335">
        <f t="shared" si="0"/>
        <v>14620</v>
      </c>
      <c r="G8" s="136">
        <f t="shared" si="1"/>
        <v>2.76235327194771</v>
      </c>
    </row>
    <row r="9" ht="18" customHeight="1" spans="1:7">
      <c r="A9" s="333"/>
      <c r="B9" s="334" t="s">
        <v>96</v>
      </c>
      <c r="C9" s="147">
        <v>30</v>
      </c>
      <c r="D9" s="335">
        <v>0</v>
      </c>
      <c r="E9" s="335"/>
      <c r="F9" s="335">
        <f t="shared" si="0"/>
        <v>0</v>
      </c>
      <c r="G9" s="136">
        <f t="shared" si="1"/>
        <v>-100</v>
      </c>
    </row>
    <row r="10" ht="18" customHeight="1" spans="1:7">
      <c r="A10" s="333"/>
      <c r="B10" s="334" t="s">
        <v>97</v>
      </c>
      <c r="C10" s="147">
        <v>478</v>
      </c>
      <c r="D10" s="335">
        <v>176</v>
      </c>
      <c r="E10" s="335">
        <v>295</v>
      </c>
      <c r="F10" s="335">
        <f t="shared" si="0"/>
        <v>471</v>
      </c>
      <c r="G10" s="136">
        <f t="shared" si="1"/>
        <v>-1.46443514644351</v>
      </c>
    </row>
    <row r="11" ht="18" customHeight="1" spans="1:7">
      <c r="A11" s="333"/>
      <c r="B11" s="334" t="s">
        <v>98</v>
      </c>
      <c r="C11" s="147">
        <v>7607</v>
      </c>
      <c r="D11" s="335">
        <v>5284</v>
      </c>
      <c r="E11" s="335">
        <v>2328</v>
      </c>
      <c r="F11" s="335">
        <f t="shared" si="0"/>
        <v>7612</v>
      </c>
      <c r="G11" s="136">
        <f t="shared" si="1"/>
        <v>0.0657289338766853</v>
      </c>
    </row>
    <row r="12" ht="18" customHeight="1" spans="1:7">
      <c r="A12" s="333"/>
      <c r="B12" s="334" t="s">
        <v>153</v>
      </c>
      <c r="C12" s="147">
        <v>1517</v>
      </c>
      <c r="D12" s="335">
        <v>1231</v>
      </c>
      <c r="E12" s="335"/>
      <c r="F12" s="335">
        <f t="shared" si="0"/>
        <v>1231</v>
      </c>
      <c r="G12" s="136">
        <f t="shared" si="1"/>
        <v>-18.8529993408042</v>
      </c>
    </row>
    <row r="13" ht="18" customHeight="1" spans="1:7">
      <c r="A13" s="333"/>
      <c r="B13" s="334" t="s">
        <v>100</v>
      </c>
      <c r="C13" s="147">
        <v>3194</v>
      </c>
      <c r="D13" s="335">
        <v>650</v>
      </c>
      <c r="E13" s="335">
        <v>2930</v>
      </c>
      <c r="F13" s="335">
        <f t="shared" si="0"/>
        <v>3580</v>
      </c>
      <c r="G13" s="136">
        <f t="shared" si="1"/>
        <v>12.0851596743895</v>
      </c>
    </row>
    <row r="14" ht="18" customHeight="1" spans="1:7">
      <c r="A14" s="333"/>
      <c r="B14" s="334" t="s">
        <v>101</v>
      </c>
      <c r="C14" s="147">
        <v>8404</v>
      </c>
      <c r="D14" s="335">
        <v>8720</v>
      </c>
      <c r="E14" s="335">
        <v>3237</v>
      </c>
      <c r="F14" s="335">
        <f t="shared" si="0"/>
        <v>11957</v>
      </c>
      <c r="G14" s="136">
        <f t="shared" si="1"/>
        <v>42.2774869109948</v>
      </c>
    </row>
    <row r="15" ht="18" customHeight="1" spans="1:7">
      <c r="A15" s="333"/>
      <c r="B15" s="334" t="s">
        <v>102</v>
      </c>
      <c r="C15" s="147">
        <v>4583</v>
      </c>
      <c r="D15" s="335">
        <v>3864</v>
      </c>
      <c r="E15" s="335">
        <v>1074</v>
      </c>
      <c r="F15" s="335">
        <f t="shared" si="0"/>
        <v>4938</v>
      </c>
      <c r="G15" s="136">
        <f t="shared" si="1"/>
        <v>7.74601789221034</v>
      </c>
    </row>
    <row r="16" ht="18" customHeight="1" spans="1:7">
      <c r="A16" s="333"/>
      <c r="B16" s="334" t="s">
        <v>103</v>
      </c>
      <c r="C16" s="147">
        <v>110</v>
      </c>
      <c r="D16" s="335">
        <v>31</v>
      </c>
      <c r="E16" s="335"/>
      <c r="F16" s="335">
        <f t="shared" si="0"/>
        <v>31</v>
      </c>
      <c r="G16" s="136">
        <f t="shared" si="1"/>
        <v>-71.8181818181818</v>
      </c>
    </row>
    <row r="17" ht="18" customHeight="1" spans="1:7">
      <c r="A17" s="333"/>
      <c r="B17" s="334" t="s">
        <v>104</v>
      </c>
      <c r="C17" s="147">
        <v>1944</v>
      </c>
      <c r="D17" s="335">
        <v>883</v>
      </c>
      <c r="E17" s="335"/>
      <c r="F17" s="335">
        <f t="shared" si="0"/>
        <v>883</v>
      </c>
      <c r="G17" s="136">
        <f t="shared" si="1"/>
        <v>-54.5781893004115</v>
      </c>
    </row>
    <row r="18" ht="18" customHeight="1" spans="1:7">
      <c r="A18" s="333"/>
      <c r="B18" s="334" t="s">
        <v>105</v>
      </c>
      <c r="C18" s="147">
        <v>98</v>
      </c>
      <c r="D18" s="335">
        <v>154</v>
      </c>
      <c r="E18" s="335">
        <v>396</v>
      </c>
      <c r="F18" s="335">
        <f t="shared" si="0"/>
        <v>550</v>
      </c>
      <c r="G18" s="136">
        <f t="shared" si="1"/>
        <v>461.224489795918</v>
      </c>
    </row>
    <row r="19" ht="18" customHeight="1" spans="1:7">
      <c r="A19" s="333"/>
      <c r="B19" s="334" t="s">
        <v>106</v>
      </c>
      <c r="C19" s="147">
        <v>270</v>
      </c>
      <c r="D19" s="335">
        <v>379</v>
      </c>
      <c r="E19" s="335"/>
      <c r="F19" s="335">
        <f t="shared" si="0"/>
        <v>379</v>
      </c>
      <c r="G19" s="136">
        <f t="shared" si="1"/>
        <v>40.3703703703704</v>
      </c>
    </row>
    <row r="20" ht="18" customHeight="1" spans="1:7">
      <c r="A20" s="333"/>
      <c r="B20" s="336" t="s">
        <v>154</v>
      </c>
      <c r="C20" s="147">
        <v>11</v>
      </c>
      <c r="D20" s="335">
        <v>983</v>
      </c>
      <c r="E20" s="335"/>
      <c r="F20" s="335">
        <f t="shared" si="0"/>
        <v>983</v>
      </c>
      <c r="G20" s="136">
        <f t="shared" si="1"/>
        <v>8836.36363636364</v>
      </c>
    </row>
    <row r="21" ht="18" customHeight="1" spans="1:7">
      <c r="A21" s="333"/>
      <c r="B21" s="336" t="s">
        <v>108</v>
      </c>
      <c r="C21" s="147"/>
      <c r="D21" s="335"/>
      <c r="E21" s="335"/>
      <c r="F21" s="335">
        <f t="shared" si="0"/>
        <v>0</v>
      </c>
      <c r="G21" s="136" t="e">
        <f t="shared" si="1"/>
        <v>#DIV/0!</v>
      </c>
    </row>
    <row r="22" ht="18" customHeight="1" spans="1:7">
      <c r="A22" s="333"/>
      <c r="B22" s="163" t="s">
        <v>109</v>
      </c>
      <c r="C22" s="147">
        <v>1600</v>
      </c>
      <c r="D22" s="335">
        <v>2000</v>
      </c>
      <c r="E22" s="335"/>
      <c r="F22" s="335">
        <f t="shared" si="0"/>
        <v>2000</v>
      </c>
      <c r="G22" s="136">
        <f t="shared" si="1"/>
        <v>25</v>
      </c>
    </row>
    <row r="23" ht="18" customHeight="1" spans="1:7">
      <c r="A23" s="337"/>
      <c r="B23" s="163" t="s">
        <v>155</v>
      </c>
      <c r="C23" s="147">
        <v>10</v>
      </c>
      <c r="D23" s="335"/>
      <c r="E23" s="335"/>
      <c r="F23" s="335">
        <f t="shared" si="0"/>
        <v>0</v>
      </c>
      <c r="G23" s="136">
        <f t="shared" si="1"/>
        <v>-100</v>
      </c>
    </row>
    <row r="24" ht="18" customHeight="1" spans="1:7">
      <c r="A24" s="333"/>
      <c r="B24" s="13" t="s">
        <v>156</v>
      </c>
      <c r="C24" s="130">
        <f>SUM(C5:C23)</f>
        <v>55460</v>
      </c>
      <c r="D24" s="130">
        <f>SUM(D5:D23)</f>
        <v>47389</v>
      </c>
      <c r="E24" s="338">
        <f>SUM(E5:E23)</f>
        <v>15000</v>
      </c>
      <c r="F24" s="338">
        <f t="shared" si="0"/>
        <v>62389</v>
      </c>
      <c r="G24" s="136">
        <f t="shared" si="1"/>
        <v>12.49368914533</v>
      </c>
    </row>
    <row r="25" ht="18" customHeight="1" spans="1:7">
      <c r="A25" s="333"/>
      <c r="B25" s="339" t="s">
        <v>157</v>
      </c>
      <c r="C25" s="147">
        <v>851</v>
      </c>
      <c r="D25" s="147">
        <v>851</v>
      </c>
      <c r="E25" s="335"/>
      <c r="F25" s="147">
        <f t="shared" si="0"/>
        <v>851</v>
      </c>
      <c r="G25" s="136">
        <f t="shared" si="1"/>
        <v>0</v>
      </c>
    </row>
    <row r="26" ht="18" customHeight="1" spans="1:7">
      <c r="A26" s="340"/>
      <c r="B26" s="13" t="s">
        <v>158</v>
      </c>
      <c r="C26" s="130">
        <f>SUM(C24:C25)</f>
        <v>56311</v>
      </c>
      <c r="D26" s="130">
        <f>SUM(D24:D25)</f>
        <v>48240</v>
      </c>
      <c r="E26" s="338">
        <f>SUM(E24:E25)</f>
        <v>15000</v>
      </c>
      <c r="F26" s="338">
        <f t="shared" si="0"/>
        <v>63240</v>
      </c>
      <c r="G26" s="136">
        <f t="shared" si="1"/>
        <v>12.3048782653478</v>
      </c>
    </row>
    <row r="27" ht="17.25" customHeight="1" spans="1:7">
      <c r="A27" s="341"/>
      <c r="B27" s="341"/>
      <c r="C27" s="341"/>
      <c r="D27" s="341"/>
      <c r="E27" s="341"/>
      <c r="F27" s="341"/>
      <c r="G27" s="341"/>
    </row>
    <row r="28" ht="14.25" spans="4:6">
      <c r="D28" s="342"/>
      <c r="E28" s="342"/>
      <c r="F28" s="342"/>
    </row>
  </sheetData>
  <mergeCells count="7">
    <mergeCell ref="B1:G1"/>
    <mergeCell ref="F2:G2"/>
    <mergeCell ref="D3:F3"/>
    <mergeCell ref="A3:A4"/>
    <mergeCell ref="B3:B4"/>
    <mergeCell ref="C3:C4"/>
    <mergeCell ref="G3:G4"/>
  </mergeCells>
  <printOptions horizontalCentered="1"/>
  <pageMargins left="0.75" right="0.75" top="0.699305555555556" bottom="0.51875" header="0.588888888888889" footer="0.2"/>
  <pageSetup paperSize="9" orientation="landscape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4" topLeftCell="A5" activePane="bottomLeft" state="frozenSplit"/>
      <selection/>
      <selection pane="bottomLeft" activeCell="A2" sqref="A2"/>
    </sheetView>
  </sheetViews>
  <sheetFormatPr defaultColWidth="9" defaultRowHeight="20.15" customHeight="1" outlineLevelCol="5"/>
  <cols>
    <col min="1" max="1" width="34.75" style="344" customWidth="1"/>
    <col min="2" max="4" width="29.5" style="344" customWidth="1"/>
    <col min="5" max="16384" width="9" style="344"/>
  </cols>
  <sheetData>
    <row r="1" ht="25" customHeight="1" spans="1:6">
      <c r="A1" s="345" t="s">
        <v>159</v>
      </c>
      <c r="B1" s="345"/>
      <c r="C1" s="345"/>
      <c r="D1" s="345"/>
      <c r="E1" s="346"/>
      <c r="F1" s="346"/>
    </row>
    <row r="2" s="343" customFormat="1" ht="17.15" customHeight="1" spans="1:4">
      <c r="A2" s="343" t="s">
        <v>160</v>
      </c>
      <c r="D2" s="347" t="s">
        <v>52</v>
      </c>
    </row>
    <row r="3" ht="12" customHeight="1" spans="1:4">
      <c r="A3" s="348" t="s">
        <v>119</v>
      </c>
      <c r="B3" s="348" t="s">
        <v>120</v>
      </c>
      <c r="C3" s="348" t="s">
        <v>121</v>
      </c>
      <c r="D3" s="348" t="s">
        <v>122</v>
      </c>
    </row>
    <row r="4" ht="18" customHeight="1" spans="1:4">
      <c r="A4" s="349"/>
      <c r="B4" s="349"/>
      <c r="C4" s="349"/>
      <c r="D4" s="349"/>
    </row>
    <row r="5" ht="17.5" customHeight="1" spans="1:4">
      <c r="A5" s="350" t="s">
        <v>63</v>
      </c>
      <c r="B5" s="350">
        <f>SUM(B6:B18)</f>
        <v>17740</v>
      </c>
      <c r="C5" s="350">
        <f>SUM(C6:C20)</f>
        <v>17760</v>
      </c>
      <c r="D5" s="351">
        <f t="shared" ref="D5:D9" si="0">C5/B5-1</f>
        <v>0.00112739571589637</v>
      </c>
    </row>
    <row r="6" ht="17.5" customHeight="1" spans="1:4">
      <c r="A6" s="350" t="s">
        <v>123</v>
      </c>
      <c r="B6" s="352">
        <v>4228</v>
      </c>
      <c r="C6" s="350">
        <v>6500</v>
      </c>
      <c r="D6" s="351">
        <f t="shared" si="0"/>
        <v>0.537369914853359</v>
      </c>
    </row>
    <row r="7" ht="17.5" customHeight="1" spans="1:4">
      <c r="A7" s="350" t="s">
        <v>124</v>
      </c>
      <c r="B7" s="352">
        <v>694</v>
      </c>
      <c r="C7" s="350"/>
      <c r="D7" s="351">
        <f t="shared" si="0"/>
        <v>-1</v>
      </c>
    </row>
    <row r="8" ht="17.5" customHeight="1" spans="1:4">
      <c r="A8" s="350" t="s">
        <v>66</v>
      </c>
      <c r="B8" s="352">
        <v>791</v>
      </c>
      <c r="C8" s="350">
        <v>1720</v>
      </c>
      <c r="D8" s="351">
        <f t="shared" si="0"/>
        <v>1.17446270543616</v>
      </c>
    </row>
    <row r="9" ht="17.5" customHeight="1" spans="1:4">
      <c r="A9" s="350" t="s">
        <v>67</v>
      </c>
      <c r="B9" s="352">
        <v>689</v>
      </c>
      <c r="C9" s="350">
        <v>800</v>
      </c>
      <c r="D9" s="351">
        <f t="shared" si="0"/>
        <v>0.161103047895501</v>
      </c>
    </row>
    <row r="10" ht="17.5" customHeight="1" spans="1:4">
      <c r="A10" s="350" t="s">
        <v>125</v>
      </c>
      <c r="B10" s="352"/>
      <c r="C10" s="350"/>
      <c r="D10" s="351"/>
    </row>
    <row r="11" ht="17.5" customHeight="1" spans="1:4">
      <c r="A11" s="350" t="s">
        <v>126</v>
      </c>
      <c r="B11" s="352">
        <v>1361</v>
      </c>
      <c r="C11" s="350">
        <v>1400</v>
      </c>
      <c r="D11" s="351">
        <f t="shared" ref="D11:D18" si="1">C11/B11-1</f>
        <v>0.0286554004408524</v>
      </c>
    </row>
    <row r="12" ht="17.5" customHeight="1" spans="1:4">
      <c r="A12" s="350" t="s">
        <v>69</v>
      </c>
      <c r="B12" s="352">
        <v>478</v>
      </c>
      <c r="C12" s="350">
        <v>530</v>
      </c>
      <c r="D12" s="351">
        <f t="shared" si="1"/>
        <v>0.108786610878661</v>
      </c>
    </row>
    <row r="13" ht="17.5" customHeight="1" spans="1:4">
      <c r="A13" s="350" t="s">
        <v>70</v>
      </c>
      <c r="B13" s="352">
        <v>322</v>
      </c>
      <c r="C13" s="350">
        <v>400</v>
      </c>
      <c r="D13" s="351">
        <f t="shared" si="1"/>
        <v>0.24223602484472</v>
      </c>
    </row>
    <row r="14" ht="17.5" customHeight="1" spans="1:4">
      <c r="A14" s="350" t="s">
        <v>71</v>
      </c>
      <c r="B14" s="352">
        <v>482</v>
      </c>
      <c r="C14" s="350">
        <v>560</v>
      </c>
      <c r="D14" s="351">
        <f t="shared" si="1"/>
        <v>0.161825726141079</v>
      </c>
    </row>
    <row r="15" ht="17.5" customHeight="1" spans="1:4">
      <c r="A15" s="350" t="s">
        <v>72</v>
      </c>
      <c r="B15" s="352">
        <v>1724</v>
      </c>
      <c r="C15" s="350">
        <v>1900</v>
      </c>
      <c r="D15" s="351">
        <f t="shared" si="1"/>
        <v>0.102088167053364</v>
      </c>
    </row>
    <row r="16" ht="17.5" customHeight="1" spans="1:4">
      <c r="A16" s="350" t="s">
        <v>73</v>
      </c>
      <c r="B16" s="352">
        <v>336</v>
      </c>
      <c r="C16" s="350">
        <v>470</v>
      </c>
      <c r="D16" s="351">
        <f t="shared" si="1"/>
        <v>0.398809523809524</v>
      </c>
    </row>
    <row r="17" ht="17.5" customHeight="1" spans="1:4">
      <c r="A17" s="350" t="s">
        <v>127</v>
      </c>
      <c r="B17" s="352">
        <v>883</v>
      </c>
      <c r="C17" s="350">
        <v>700</v>
      </c>
      <c r="D17" s="351">
        <f t="shared" si="1"/>
        <v>-0.207248018120045</v>
      </c>
    </row>
    <row r="18" ht="17.5" customHeight="1" spans="1:4">
      <c r="A18" s="350" t="s">
        <v>76</v>
      </c>
      <c r="B18" s="352">
        <v>5752</v>
      </c>
      <c r="C18" s="352">
        <v>2700</v>
      </c>
      <c r="D18" s="351">
        <f t="shared" si="1"/>
        <v>-0.530598052851182</v>
      </c>
    </row>
    <row r="19" ht="17.5" customHeight="1" spans="1:4">
      <c r="A19" s="350" t="s">
        <v>128</v>
      </c>
      <c r="B19" s="352"/>
      <c r="C19" s="352">
        <v>10</v>
      </c>
      <c r="D19" s="351"/>
    </row>
    <row r="20" ht="17.5" customHeight="1" spans="1:4">
      <c r="A20" s="350" t="s">
        <v>129</v>
      </c>
      <c r="B20" s="352"/>
      <c r="C20" s="352">
        <v>70</v>
      </c>
      <c r="D20" s="351"/>
    </row>
    <row r="21" ht="17.5" customHeight="1" spans="1:4">
      <c r="A21" s="353" t="s">
        <v>77</v>
      </c>
      <c r="B21" s="354">
        <f>SUM(B22:B27)</f>
        <v>3498</v>
      </c>
      <c r="C21" s="353">
        <f>SUM(C22:C27)</f>
        <v>5270</v>
      </c>
      <c r="D21" s="351">
        <f t="shared" ref="D21:D26" si="2">C21/B21-1</f>
        <v>0.506575185820469</v>
      </c>
    </row>
    <row r="22" ht="17.5" customHeight="1" spans="1:4">
      <c r="A22" s="350" t="s">
        <v>78</v>
      </c>
      <c r="B22" s="355">
        <v>1265</v>
      </c>
      <c r="C22" s="350">
        <v>740</v>
      </c>
      <c r="D22" s="351">
        <f t="shared" si="2"/>
        <v>-0.41501976284585</v>
      </c>
    </row>
    <row r="23" ht="17.5" customHeight="1" spans="1:4">
      <c r="A23" s="350" t="s">
        <v>79</v>
      </c>
      <c r="B23" s="352">
        <v>529</v>
      </c>
      <c r="C23" s="350">
        <v>3000</v>
      </c>
      <c r="D23" s="351">
        <f t="shared" si="2"/>
        <v>4.6710775047259</v>
      </c>
    </row>
    <row r="24" ht="17.5" customHeight="1" spans="1:4">
      <c r="A24" s="350" t="s">
        <v>80</v>
      </c>
      <c r="B24" s="352">
        <v>161</v>
      </c>
      <c r="C24" s="350">
        <v>530</v>
      </c>
      <c r="D24" s="351">
        <f t="shared" si="2"/>
        <v>2.29192546583851</v>
      </c>
    </row>
    <row r="25" ht="17.5" customHeight="1" spans="1:4">
      <c r="A25" s="350" t="s">
        <v>81</v>
      </c>
      <c r="B25" s="352"/>
      <c r="C25" s="350"/>
      <c r="D25" s="351" t="e">
        <f t="shared" si="2"/>
        <v>#DIV/0!</v>
      </c>
    </row>
    <row r="26" ht="17.5" customHeight="1" spans="1:4">
      <c r="A26" s="350" t="s">
        <v>130</v>
      </c>
      <c r="B26" s="352">
        <v>1361</v>
      </c>
      <c r="C26" s="350">
        <v>800</v>
      </c>
      <c r="D26" s="351">
        <f t="shared" si="2"/>
        <v>-0.412196914033799</v>
      </c>
    </row>
    <row r="27" ht="17.5" customHeight="1" spans="1:4">
      <c r="A27" s="356" t="s">
        <v>83</v>
      </c>
      <c r="B27" s="350">
        <v>182</v>
      </c>
      <c r="C27" s="350">
        <v>200</v>
      </c>
      <c r="D27" s="351"/>
    </row>
    <row r="28" ht="17.5" customHeight="1" spans="1:4">
      <c r="A28" s="357" t="s">
        <v>131</v>
      </c>
      <c r="B28" s="350">
        <f>B5+B21</f>
        <v>21238</v>
      </c>
      <c r="C28" s="350">
        <f>C5+C21</f>
        <v>23030</v>
      </c>
      <c r="D28" s="351">
        <f>C28/B28-1</f>
        <v>0.0843770599868161</v>
      </c>
    </row>
    <row r="29" ht="17.5" customHeight="1" spans="1:4">
      <c r="A29" s="350" t="s">
        <v>132</v>
      </c>
      <c r="B29" s="350"/>
      <c r="C29" s="350"/>
      <c r="D29" s="351"/>
    </row>
    <row r="30" ht="17.5" customHeight="1" spans="1:4">
      <c r="A30" s="358"/>
      <c r="B30" s="358"/>
      <c r="C30" s="358"/>
      <c r="D30" s="358"/>
    </row>
    <row r="31" ht="17.5" customHeight="1" spans="1:4">
      <c r="A31" s="350" t="s">
        <v>133</v>
      </c>
      <c r="B31" s="358"/>
      <c r="C31" s="350">
        <f>C32</f>
        <v>23110</v>
      </c>
      <c r="D31" s="358"/>
    </row>
    <row r="32" ht="17.5" customHeight="1" spans="1:4">
      <c r="A32" s="350" t="s">
        <v>134</v>
      </c>
      <c r="B32" s="358"/>
      <c r="C32" s="350">
        <f>C33+C34+C35</f>
        <v>23110</v>
      </c>
      <c r="D32" s="358"/>
    </row>
    <row r="33" ht="17.5" customHeight="1" spans="1:4">
      <c r="A33" s="350" t="s">
        <v>135</v>
      </c>
      <c r="B33" s="358"/>
      <c r="C33" s="350">
        <v>1187</v>
      </c>
      <c r="D33" s="358"/>
    </row>
    <row r="34" ht="17.5" customHeight="1" spans="1:4">
      <c r="A34" s="350" t="s">
        <v>136</v>
      </c>
      <c r="B34" s="358"/>
      <c r="C34" s="350">
        <v>6923</v>
      </c>
      <c r="D34" s="358"/>
    </row>
    <row r="35" ht="17.5" customHeight="1" spans="1:4">
      <c r="A35" s="350" t="s">
        <v>137</v>
      </c>
      <c r="B35" s="358"/>
      <c r="C35" s="350">
        <v>15000</v>
      </c>
      <c r="D35" s="358"/>
    </row>
    <row r="36" ht="17.5" customHeight="1" spans="1:4">
      <c r="A36" s="350" t="s">
        <v>138</v>
      </c>
      <c r="B36" s="358"/>
      <c r="C36" s="350">
        <f>C37+C38+C39</f>
        <v>17100</v>
      </c>
      <c r="D36" s="358"/>
    </row>
    <row r="37" ht="17.5" customHeight="1" spans="1:4">
      <c r="A37" s="350" t="s">
        <v>139</v>
      </c>
      <c r="B37" s="358"/>
      <c r="C37" s="350">
        <v>8000</v>
      </c>
      <c r="D37" s="358"/>
    </row>
    <row r="38" ht="17.5" customHeight="1" spans="1:4">
      <c r="A38" s="350" t="s">
        <v>140</v>
      </c>
      <c r="B38" s="358"/>
      <c r="C38" s="350">
        <v>7100</v>
      </c>
      <c r="D38" s="358"/>
    </row>
    <row r="39" ht="17.5" customHeight="1" spans="1:4">
      <c r="A39" s="350" t="s">
        <v>141</v>
      </c>
      <c r="B39" s="358"/>
      <c r="C39" s="350">
        <v>2000</v>
      </c>
      <c r="D39" s="358"/>
    </row>
    <row r="40" ht="17.5" customHeight="1" spans="1:4">
      <c r="A40" s="350" t="s">
        <v>142</v>
      </c>
      <c r="B40" s="358"/>
      <c r="C40" s="350"/>
      <c r="D40" s="358"/>
    </row>
    <row r="41" ht="17.5" customHeight="1" spans="1:4">
      <c r="A41" s="357" t="s">
        <v>143</v>
      </c>
      <c r="B41" s="358"/>
      <c r="C41" s="350">
        <f>C28+C31+C36+C40</f>
        <v>63240</v>
      </c>
      <c r="D41" s="358"/>
    </row>
    <row r="42" customHeight="1" spans="3:3">
      <c r="C42" s="354"/>
    </row>
  </sheetData>
  <mergeCells count="5">
    <mergeCell ref="A1:D1"/>
    <mergeCell ref="A3:A4"/>
    <mergeCell ref="B3:B4"/>
    <mergeCell ref="C3:C4"/>
    <mergeCell ref="D3:D4"/>
  </mergeCells>
  <printOptions horizontalCentered="1"/>
  <pageMargins left="0.388888888888889" right="0.388888888888889" top="0.786805555555556" bottom="0.590277777777778" header="0.30625" footer="0.3062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Zeros="0" topLeftCell="B1" workbookViewId="0">
      <selection activeCell="J13" sqref="J13"/>
    </sheetView>
  </sheetViews>
  <sheetFormatPr defaultColWidth="9" defaultRowHeight="12.75" outlineLevelCol="6"/>
  <cols>
    <col min="1" max="1" width="5.58333333333333" style="327" hidden="1" customWidth="1"/>
    <col min="2" max="2" width="27.5833333333333" style="327" customWidth="1"/>
    <col min="3" max="7" width="18.0833333333333" style="327" customWidth="1"/>
    <col min="8" max="8" width="8.58333333333333" style="327" customWidth="1"/>
    <col min="9" max="16384" width="9" style="327"/>
  </cols>
  <sheetData>
    <row r="1" ht="26" customHeight="1" spans="1:7">
      <c r="A1" s="88" t="s">
        <v>144</v>
      </c>
      <c r="B1" s="32" t="s">
        <v>161</v>
      </c>
      <c r="C1" s="32"/>
      <c r="D1" s="32"/>
      <c r="E1" s="32"/>
      <c r="F1" s="32"/>
      <c r="G1" s="32"/>
    </row>
    <row r="2" s="127" customFormat="1" ht="21" customHeight="1" spans="1:7">
      <c r="A2" s="185"/>
      <c r="B2" s="89" t="s">
        <v>162</v>
      </c>
      <c r="C2" s="185"/>
      <c r="D2" s="185"/>
      <c r="E2" s="185"/>
      <c r="F2" s="172" t="s">
        <v>147</v>
      </c>
      <c r="G2" s="172"/>
    </row>
    <row r="3" s="326" customFormat="1" ht="18" customHeight="1" spans="1:7">
      <c r="A3" s="328" t="s">
        <v>59</v>
      </c>
      <c r="B3" s="329" t="s">
        <v>148</v>
      </c>
      <c r="C3" s="330" t="s">
        <v>149</v>
      </c>
      <c r="D3" s="330" t="s">
        <v>121</v>
      </c>
      <c r="E3" s="330"/>
      <c r="F3" s="330"/>
      <c r="G3" s="331" t="s">
        <v>122</v>
      </c>
    </row>
    <row r="4" s="326" customFormat="1" ht="21" customHeight="1" spans="1:7">
      <c r="A4" s="328"/>
      <c r="B4" s="329"/>
      <c r="C4" s="332"/>
      <c r="D4" s="157" t="s">
        <v>150</v>
      </c>
      <c r="E4" s="330" t="s">
        <v>151</v>
      </c>
      <c r="F4" s="329" t="s">
        <v>152</v>
      </c>
      <c r="G4" s="331"/>
    </row>
    <row r="5" ht="18" customHeight="1" spans="1:7">
      <c r="A5" s="333"/>
      <c r="B5" s="334" t="s">
        <v>92</v>
      </c>
      <c r="C5" s="147">
        <v>7887</v>
      </c>
      <c r="D5" s="335">
        <v>8600</v>
      </c>
      <c r="E5" s="335">
        <v>489</v>
      </c>
      <c r="F5" s="335">
        <f t="shared" ref="F5:F26" si="0">SUM(D5:E5)</f>
        <v>9089</v>
      </c>
      <c r="G5" s="136">
        <f t="shared" ref="G5:G26" si="1">(F5/C5-1)*100</f>
        <v>15.2402687967542</v>
      </c>
    </row>
    <row r="6" ht="18" customHeight="1" spans="1:7">
      <c r="A6" s="333"/>
      <c r="B6" s="334" t="s">
        <v>93</v>
      </c>
      <c r="C6" s="147">
        <v>33</v>
      </c>
      <c r="D6" s="335">
        <v>33</v>
      </c>
      <c r="E6" s="335"/>
      <c r="F6" s="335">
        <f t="shared" si="0"/>
        <v>33</v>
      </c>
      <c r="G6" s="136">
        <f t="shared" si="1"/>
        <v>0</v>
      </c>
    </row>
    <row r="7" ht="18" customHeight="1" spans="1:7">
      <c r="A7" s="333"/>
      <c r="B7" s="334" t="s">
        <v>94</v>
      </c>
      <c r="C7" s="147">
        <v>3457</v>
      </c>
      <c r="D7" s="335">
        <v>3752</v>
      </c>
      <c r="E7" s="335">
        <v>280</v>
      </c>
      <c r="F7" s="335">
        <f t="shared" si="0"/>
        <v>4032</v>
      </c>
      <c r="G7" s="136">
        <f t="shared" si="1"/>
        <v>16.6329187156494</v>
      </c>
    </row>
    <row r="8" ht="18" customHeight="1" spans="1:7">
      <c r="A8" s="333"/>
      <c r="B8" s="334" t="s">
        <v>95</v>
      </c>
      <c r="C8" s="147">
        <v>14227</v>
      </c>
      <c r="D8" s="335">
        <v>10649</v>
      </c>
      <c r="E8" s="335">
        <v>3971</v>
      </c>
      <c r="F8" s="335">
        <f t="shared" si="0"/>
        <v>14620</v>
      </c>
      <c r="G8" s="136">
        <f t="shared" si="1"/>
        <v>2.76235327194771</v>
      </c>
    </row>
    <row r="9" ht="18" customHeight="1" spans="1:7">
      <c r="A9" s="333"/>
      <c r="B9" s="334" t="s">
        <v>96</v>
      </c>
      <c r="C9" s="147">
        <v>30</v>
      </c>
      <c r="D9" s="335">
        <v>0</v>
      </c>
      <c r="E9" s="335"/>
      <c r="F9" s="335">
        <f t="shared" si="0"/>
        <v>0</v>
      </c>
      <c r="G9" s="136">
        <f t="shared" si="1"/>
        <v>-100</v>
      </c>
    </row>
    <row r="10" ht="18" customHeight="1" spans="1:7">
      <c r="A10" s="333"/>
      <c r="B10" s="334" t="s">
        <v>97</v>
      </c>
      <c r="C10" s="147">
        <v>478</v>
      </c>
      <c r="D10" s="335">
        <v>176</v>
      </c>
      <c r="E10" s="335">
        <v>295</v>
      </c>
      <c r="F10" s="335">
        <f t="shared" si="0"/>
        <v>471</v>
      </c>
      <c r="G10" s="136">
        <f t="shared" si="1"/>
        <v>-1.46443514644351</v>
      </c>
    </row>
    <row r="11" ht="18" customHeight="1" spans="1:7">
      <c r="A11" s="333"/>
      <c r="B11" s="334" t="s">
        <v>98</v>
      </c>
      <c r="C11" s="147">
        <v>7607</v>
      </c>
      <c r="D11" s="335">
        <v>5284</v>
      </c>
      <c r="E11" s="335">
        <v>2328</v>
      </c>
      <c r="F11" s="335">
        <f t="shared" si="0"/>
        <v>7612</v>
      </c>
      <c r="G11" s="136">
        <f t="shared" si="1"/>
        <v>0.0657289338766853</v>
      </c>
    </row>
    <row r="12" ht="18" customHeight="1" spans="1:7">
      <c r="A12" s="333"/>
      <c r="B12" s="334" t="s">
        <v>153</v>
      </c>
      <c r="C12" s="147">
        <v>1517</v>
      </c>
      <c r="D12" s="335">
        <v>1231</v>
      </c>
      <c r="E12" s="335"/>
      <c r="F12" s="335">
        <f t="shared" si="0"/>
        <v>1231</v>
      </c>
      <c r="G12" s="136">
        <f t="shared" si="1"/>
        <v>-18.8529993408042</v>
      </c>
    </row>
    <row r="13" ht="18" customHeight="1" spans="1:7">
      <c r="A13" s="333"/>
      <c r="B13" s="334" t="s">
        <v>100</v>
      </c>
      <c r="C13" s="147">
        <v>3194</v>
      </c>
      <c r="D13" s="335">
        <v>650</v>
      </c>
      <c r="E13" s="335">
        <v>2930</v>
      </c>
      <c r="F13" s="335">
        <f t="shared" si="0"/>
        <v>3580</v>
      </c>
      <c r="G13" s="136">
        <f t="shared" si="1"/>
        <v>12.0851596743895</v>
      </c>
    </row>
    <row r="14" ht="18" customHeight="1" spans="1:7">
      <c r="A14" s="333"/>
      <c r="B14" s="334" t="s">
        <v>101</v>
      </c>
      <c r="C14" s="147">
        <v>8404</v>
      </c>
      <c r="D14" s="335">
        <v>8720</v>
      </c>
      <c r="E14" s="335">
        <v>3237</v>
      </c>
      <c r="F14" s="335">
        <f t="shared" si="0"/>
        <v>11957</v>
      </c>
      <c r="G14" s="136">
        <f t="shared" si="1"/>
        <v>42.2774869109948</v>
      </c>
    </row>
    <row r="15" ht="18" customHeight="1" spans="1:7">
      <c r="A15" s="333"/>
      <c r="B15" s="334" t="s">
        <v>102</v>
      </c>
      <c r="C15" s="147">
        <v>4583</v>
      </c>
      <c r="D15" s="335">
        <v>3864</v>
      </c>
      <c r="E15" s="335">
        <v>1074</v>
      </c>
      <c r="F15" s="335">
        <f t="shared" si="0"/>
        <v>4938</v>
      </c>
      <c r="G15" s="136">
        <f t="shared" si="1"/>
        <v>7.74601789221034</v>
      </c>
    </row>
    <row r="16" ht="18" customHeight="1" spans="1:7">
      <c r="A16" s="333"/>
      <c r="B16" s="334" t="s">
        <v>103</v>
      </c>
      <c r="C16" s="147">
        <v>110</v>
      </c>
      <c r="D16" s="335">
        <v>31</v>
      </c>
      <c r="E16" s="335"/>
      <c r="F16" s="335">
        <f t="shared" si="0"/>
        <v>31</v>
      </c>
      <c r="G16" s="136">
        <f t="shared" si="1"/>
        <v>-71.8181818181818</v>
      </c>
    </row>
    <row r="17" ht="18" customHeight="1" spans="1:7">
      <c r="A17" s="333"/>
      <c r="B17" s="334" t="s">
        <v>104</v>
      </c>
      <c r="C17" s="147">
        <v>1944</v>
      </c>
      <c r="D17" s="335">
        <v>883</v>
      </c>
      <c r="E17" s="335"/>
      <c r="F17" s="335">
        <f t="shared" si="0"/>
        <v>883</v>
      </c>
      <c r="G17" s="136">
        <f t="shared" si="1"/>
        <v>-54.5781893004115</v>
      </c>
    </row>
    <row r="18" ht="18" customHeight="1" spans="1:7">
      <c r="A18" s="333"/>
      <c r="B18" s="334" t="s">
        <v>105</v>
      </c>
      <c r="C18" s="147">
        <v>98</v>
      </c>
      <c r="D18" s="335">
        <v>154</v>
      </c>
      <c r="E18" s="335">
        <v>396</v>
      </c>
      <c r="F18" s="335">
        <f t="shared" si="0"/>
        <v>550</v>
      </c>
      <c r="G18" s="136">
        <f t="shared" si="1"/>
        <v>461.224489795918</v>
      </c>
    </row>
    <row r="19" ht="18" customHeight="1" spans="1:7">
      <c r="A19" s="333"/>
      <c r="B19" s="334" t="s">
        <v>106</v>
      </c>
      <c r="C19" s="147">
        <v>270</v>
      </c>
      <c r="D19" s="335">
        <v>379</v>
      </c>
      <c r="E19" s="335"/>
      <c r="F19" s="335">
        <f t="shared" si="0"/>
        <v>379</v>
      </c>
      <c r="G19" s="136">
        <f t="shared" si="1"/>
        <v>40.3703703703704</v>
      </c>
    </row>
    <row r="20" ht="18" customHeight="1" spans="1:7">
      <c r="A20" s="333"/>
      <c r="B20" s="336" t="s">
        <v>154</v>
      </c>
      <c r="C20" s="147">
        <v>11</v>
      </c>
      <c r="D20" s="335">
        <v>983</v>
      </c>
      <c r="E20" s="335"/>
      <c r="F20" s="335">
        <f t="shared" si="0"/>
        <v>983</v>
      </c>
      <c r="G20" s="136">
        <f t="shared" si="1"/>
        <v>8836.36363636364</v>
      </c>
    </row>
    <row r="21" ht="18" customHeight="1" spans="1:7">
      <c r="A21" s="333"/>
      <c r="B21" s="336" t="s">
        <v>108</v>
      </c>
      <c r="C21" s="147"/>
      <c r="D21" s="335"/>
      <c r="E21" s="335"/>
      <c r="F21" s="335">
        <f t="shared" si="0"/>
        <v>0</v>
      </c>
      <c r="G21" s="136" t="e">
        <f t="shared" si="1"/>
        <v>#DIV/0!</v>
      </c>
    </row>
    <row r="22" ht="18" customHeight="1" spans="1:7">
      <c r="A22" s="333"/>
      <c r="B22" s="163" t="s">
        <v>109</v>
      </c>
      <c r="C22" s="147">
        <v>1600</v>
      </c>
      <c r="D22" s="335">
        <v>2000</v>
      </c>
      <c r="E22" s="335"/>
      <c r="F22" s="335">
        <f t="shared" si="0"/>
        <v>2000</v>
      </c>
      <c r="G22" s="136">
        <f t="shared" si="1"/>
        <v>25</v>
      </c>
    </row>
    <row r="23" ht="18" customHeight="1" spans="1:7">
      <c r="A23" s="337"/>
      <c r="B23" s="163" t="s">
        <v>155</v>
      </c>
      <c r="C23" s="147">
        <v>10</v>
      </c>
      <c r="D23" s="335"/>
      <c r="E23" s="335"/>
      <c r="F23" s="335">
        <f t="shared" si="0"/>
        <v>0</v>
      </c>
      <c r="G23" s="136">
        <f t="shared" si="1"/>
        <v>-100</v>
      </c>
    </row>
    <row r="24" ht="18" customHeight="1" spans="1:7">
      <c r="A24" s="333"/>
      <c r="B24" s="13" t="s">
        <v>156</v>
      </c>
      <c r="C24" s="130">
        <f>SUM(C5:C23)</f>
        <v>55460</v>
      </c>
      <c r="D24" s="130">
        <f>SUM(D5:D23)</f>
        <v>47389</v>
      </c>
      <c r="E24" s="338">
        <f>SUM(E5:E23)</f>
        <v>15000</v>
      </c>
      <c r="F24" s="338">
        <f t="shared" si="0"/>
        <v>62389</v>
      </c>
      <c r="G24" s="136">
        <f t="shared" si="1"/>
        <v>12.49368914533</v>
      </c>
    </row>
    <row r="25" ht="18" customHeight="1" spans="1:7">
      <c r="A25" s="333"/>
      <c r="B25" s="339" t="s">
        <v>157</v>
      </c>
      <c r="C25" s="147">
        <v>851</v>
      </c>
      <c r="D25" s="147">
        <v>851</v>
      </c>
      <c r="E25" s="335"/>
      <c r="F25" s="147">
        <f t="shared" si="0"/>
        <v>851</v>
      </c>
      <c r="G25" s="136">
        <f t="shared" si="1"/>
        <v>0</v>
      </c>
    </row>
    <row r="26" ht="18" customHeight="1" spans="1:7">
      <c r="A26" s="340"/>
      <c r="B26" s="13" t="s">
        <v>158</v>
      </c>
      <c r="C26" s="130">
        <f>SUM(C24:C25)</f>
        <v>56311</v>
      </c>
      <c r="D26" s="130">
        <f>SUM(D24:D25)</f>
        <v>48240</v>
      </c>
      <c r="E26" s="338">
        <f>SUM(E24:E25)</f>
        <v>15000</v>
      </c>
      <c r="F26" s="338">
        <f t="shared" si="0"/>
        <v>63240</v>
      </c>
      <c r="G26" s="136">
        <f t="shared" si="1"/>
        <v>12.3048782653478</v>
      </c>
    </row>
    <row r="27" ht="17.25" customHeight="1" spans="1:7">
      <c r="A27" s="341"/>
      <c r="B27" s="341"/>
      <c r="C27" s="341"/>
      <c r="D27" s="341"/>
      <c r="E27" s="341"/>
      <c r="F27" s="341"/>
      <c r="G27" s="341"/>
    </row>
    <row r="28" ht="14.25" spans="4:6">
      <c r="D28" s="342"/>
      <c r="E28" s="342"/>
      <c r="F28" s="342"/>
    </row>
  </sheetData>
  <mergeCells count="7">
    <mergeCell ref="B1:G1"/>
    <mergeCell ref="F2:G2"/>
    <mergeCell ref="D3:F3"/>
    <mergeCell ref="A3:A4"/>
    <mergeCell ref="B3:B4"/>
    <mergeCell ref="C3:C4"/>
    <mergeCell ref="G3:G4"/>
  </mergeCells>
  <printOptions horizontalCentered="1"/>
  <pageMargins left="0.75" right="0.75" top="0.699305555555556" bottom="0.51875" header="0.588888888888889" footer="0.2"/>
  <pageSetup paperSize="9" orientation="landscape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45</vt:i4>
      </vt:variant>
    </vt:vector>
  </HeadingPairs>
  <TitlesOfParts>
    <vt:vector size="45" baseType="lpstr">
      <vt:lpstr>目录</vt:lpstr>
      <vt:lpstr>17年收入表</vt:lpstr>
      <vt:lpstr>17年支出表</vt:lpstr>
      <vt:lpstr>17年本级收入表</vt:lpstr>
      <vt:lpstr>17年本级支出表</vt:lpstr>
      <vt:lpstr>18年收入表</vt:lpstr>
      <vt:lpstr>18年支出表</vt:lpstr>
      <vt:lpstr>18年本级收入表</vt:lpstr>
      <vt:lpstr>18年本级支出表</vt:lpstr>
      <vt:lpstr>18年支出表（功能分类）</vt:lpstr>
      <vt:lpstr>18年支出表（政府经济分类）</vt:lpstr>
      <vt:lpstr>18年支出表（部门经济分类）</vt:lpstr>
      <vt:lpstr>18年新区区本级支出表（功能分类）</vt:lpstr>
      <vt:lpstr>18年新区区本级支出表（政府经济分类）</vt:lpstr>
      <vt:lpstr>18年新区区本级支出表（部门经济分类）</vt:lpstr>
      <vt:lpstr>18年基本支出表（功能分类）</vt:lpstr>
      <vt:lpstr>18年基本支出表（政府经济分类）</vt:lpstr>
      <vt:lpstr>18年基本支出表（部门经济分类）</vt:lpstr>
      <vt:lpstr>18年本级基本支出表（功能分类）</vt:lpstr>
      <vt:lpstr>18年本级基本支出表（政府经济分类）</vt:lpstr>
      <vt:lpstr>18年本级基本支出表（部门经济分类）</vt:lpstr>
      <vt:lpstr>18年专项转移支付支出（功能分类）</vt:lpstr>
      <vt:lpstr>18年专项转移支付支出（政府经济分类）</vt:lpstr>
      <vt:lpstr>18年专项转移支付支出（部门经济分类）</vt:lpstr>
      <vt:lpstr>2018年税收返还及转移支付计划表</vt:lpstr>
      <vt:lpstr>17年政府性基金收入表</vt:lpstr>
      <vt:lpstr>17年政府性基金支出表 </vt:lpstr>
      <vt:lpstr>18年政府性基金收入预算表</vt:lpstr>
      <vt:lpstr>18年政府性基金支处预算表 </vt:lpstr>
      <vt:lpstr>2018年政府性基金转移支付表</vt:lpstr>
      <vt:lpstr>17年国有资本经营收入表</vt:lpstr>
      <vt:lpstr>17年国有资本经营支出表</vt:lpstr>
      <vt:lpstr>18年国有资本经营预算收入预算表</vt:lpstr>
      <vt:lpstr>18年国有资本经营预算支出预算表 </vt:lpstr>
      <vt:lpstr>2018年国有资本经营转移支付</vt:lpstr>
      <vt:lpstr>17年社会保险基金收入表</vt:lpstr>
      <vt:lpstr>17年社会保险基金支出表</vt:lpstr>
      <vt:lpstr>18年社会保险基金收入预算表 </vt:lpstr>
      <vt:lpstr>18年社会保险基金支出预算表</vt:lpstr>
      <vt:lpstr>17年底政府性债务余额情况表</vt:lpstr>
      <vt:lpstr>17年底政府性债务余额变动情况表</vt:lpstr>
      <vt:lpstr>17年政府一般债务限额和余额情况表</vt:lpstr>
      <vt:lpstr>17年专项债务限额和余额情况表</vt:lpstr>
      <vt:lpstr>18年初一般债务限额及期初余额</vt:lpstr>
      <vt:lpstr>18年专项债务限额及期初余额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2002-12-11T01:12:00Z</dcterms:created>
  <cp:lastPrinted>2017-11-01T02:45:00Z</cp:lastPrinted>
  <dcterms:modified xsi:type="dcterms:W3CDTF">2018-08-08T02:52:09Z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